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17 Prof Skills III\VIBE website updates\"/>
    </mc:Choice>
  </mc:AlternateContent>
  <bookViews>
    <workbookView xWindow="0" yWindow="0" windowWidth="28800" windowHeight="12300" tabRatio="936"/>
  </bookViews>
  <sheets>
    <sheet name="Statmt Fin Pos end yr 20xx" sheetId="1" r:id="rId1"/>
    <sheet name="Income Statement 20xw.20xx" sheetId="2" r:id="rId2"/>
    <sheet name="CostOfGoodsSold(COGS)20xw.20xx" sheetId="11" r:id="rId3"/>
    <sheet name="AgedReceiv's&amp;Trans'nRep20xw.20x" sheetId="4" r:id="rId4"/>
    <sheet name="ServiceReport(Income)20xw.20xx" sheetId="3" r:id="rId5"/>
    <sheet name="ClientRetentionAnal's 20xw.20xx" sheetId="9" r:id="rId6"/>
    <sheet name="SpeciesIncomeReport20xw.20xx" sheetId="5" r:id="rId7"/>
  </sheets>
  <calcPr calcId="162913"/>
</workbook>
</file>

<file path=xl/calcChain.xml><?xml version="1.0" encoding="utf-8"?>
<calcChain xmlns="http://schemas.openxmlformats.org/spreadsheetml/2006/main">
  <c r="D51" i="1" l="1"/>
  <c r="K9" i="4" l="1"/>
  <c r="D79" i="2" l="1"/>
  <c r="E32" i="4" l="1"/>
  <c r="F32" i="4"/>
  <c r="G32" i="4"/>
  <c r="H32" i="4"/>
  <c r="D32" i="4"/>
  <c r="I32" i="4" l="1"/>
  <c r="H16" i="9"/>
  <c r="N13" i="5" l="1"/>
  <c r="N12" i="5"/>
  <c r="N11" i="5"/>
  <c r="K13" i="5"/>
  <c r="K12" i="5"/>
  <c r="K11" i="5"/>
  <c r="M16" i="5"/>
  <c r="L16" i="5"/>
  <c r="I16" i="5"/>
  <c r="J16" i="5"/>
  <c r="D61" i="3"/>
  <c r="J9" i="4"/>
  <c r="E36" i="3"/>
  <c r="C61" i="3" l="1"/>
  <c r="D15" i="1" l="1"/>
  <c r="D62" i="1" l="1"/>
  <c r="D57" i="1"/>
  <c r="D34" i="1"/>
  <c r="D30" i="1"/>
  <c r="D19" i="1"/>
  <c r="D35" i="1" l="1"/>
  <c r="C20" i="2"/>
  <c r="C31" i="2"/>
  <c r="C32" i="2" s="1"/>
  <c r="C21" i="2" l="1"/>
  <c r="D37" i="2" s="1"/>
  <c r="D80" i="2" s="1"/>
  <c r="C9" i="11"/>
  <c r="C15" i="11" s="1"/>
  <c r="D11" i="2" s="1"/>
  <c r="D45" i="1" l="1"/>
  <c r="D58" i="1" s="1"/>
  <c r="J23" i="4" l="1"/>
  <c r="J24" i="4"/>
  <c r="J25" i="4"/>
  <c r="J26" i="4"/>
  <c r="G16" i="4"/>
  <c r="G18" i="4" s="1"/>
  <c r="D70" i="1" l="1"/>
  <c r="D63" i="1" l="1"/>
  <c r="C9" i="1" l="1"/>
  <c r="E47" i="3"/>
  <c r="E45" i="3"/>
  <c r="E32" i="3"/>
  <c r="E29" i="3"/>
  <c r="E27" i="3"/>
  <c r="E23" i="3"/>
  <c r="E22" i="3"/>
  <c r="E21" i="3"/>
  <c r="E16" i="3"/>
  <c r="E15" i="3"/>
  <c r="E38" i="3"/>
  <c r="E60" i="3"/>
  <c r="E57" i="3"/>
  <c r="E53" i="3"/>
  <c r="E52" i="3"/>
  <c r="E11" i="3"/>
  <c r="E54" i="3"/>
  <c r="E10" i="3"/>
  <c r="E13" i="3"/>
  <c r="E12" i="3"/>
  <c r="E8" i="3"/>
  <c r="E7" i="3"/>
  <c r="E6" i="3"/>
  <c r="J22" i="4"/>
  <c r="J27" i="4" s="1"/>
  <c r="D11" i="1" l="1"/>
  <c r="D20" i="1" s="1"/>
  <c r="C47" i="1"/>
  <c r="N16" i="5"/>
  <c r="K16" i="5"/>
  <c r="G16" i="5"/>
  <c r="F16" i="5"/>
  <c r="D16" i="5"/>
  <c r="C16" i="5"/>
  <c r="H15" i="5"/>
  <c r="E15" i="5"/>
  <c r="H14" i="5"/>
  <c r="E14" i="5"/>
  <c r="H13" i="5"/>
  <c r="E13" i="5"/>
  <c r="H12" i="5"/>
  <c r="E12" i="5"/>
  <c r="H11" i="5"/>
  <c r="E11" i="5"/>
  <c r="P16" i="5" l="1"/>
  <c r="O16" i="5"/>
  <c r="E16" i="5"/>
  <c r="H16" i="5"/>
  <c r="AI28" i="5" l="1"/>
  <c r="H15" i="9"/>
  <c r="I14" i="9"/>
  <c r="I13" i="9"/>
  <c r="I12" i="9"/>
  <c r="H17" i="9" l="1"/>
  <c r="J15" i="9" s="1"/>
  <c r="I15" i="9"/>
  <c r="D5" i="2"/>
  <c r="D9" i="2" s="1"/>
  <c r="D13" i="2" s="1"/>
  <c r="D81" i="2" s="1"/>
  <c r="D27" i="4"/>
  <c r="E27" i="4"/>
  <c r="F27" i="4"/>
  <c r="G27" i="4"/>
  <c r="H27" i="4"/>
  <c r="I27" i="4"/>
  <c r="J14" i="9" l="1"/>
  <c r="J12" i="9"/>
  <c r="J17" i="9"/>
  <c r="J13" i="9"/>
  <c r="J16" i="9"/>
  <c r="D36" i="1"/>
  <c r="D79" i="1" s="1"/>
  <c r="C72" i="1" l="1"/>
  <c r="C75" i="1" s="1"/>
  <c r="D77" i="1" s="1"/>
  <c r="D78" i="1" s="1"/>
</calcChain>
</file>

<file path=xl/sharedStrings.xml><?xml version="1.0" encoding="utf-8"?>
<sst xmlns="http://schemas.openxmlformats.org/spreadsheetml/2006/main" count="312" uniqueCount="295">
  <si>
    <t>Gross Profit</t>
  </si>
  <si>
    <t>Staff Amenities and Welfare</t>
  </si>
  <si>
    <t>Advertising and Promotion</t>
  </si>
  <si>
    <t>Printing and Stationary</t>
  </si>
  <si>
    <t>Electricity &amp; Gas</t>
  </si>
  <si>
    <t>Donations</t>
  </si>
  <si>
    <t>Professional Liability insurance</t>
  </si>
  <si>
    <t>Insurance - Land &amp; Buildings</t>
  </si>
  <si>
    <t>Insurance - Motor Vehicles</t>
  </si>
  <si>
    <t xml:space="preserve">Depreciation &amp; Amortization </t>
  </si>
  <si>
    <t>Petty Cash</t>
  </si>
  <si>
    <t>Professional Services / Outpatients</t>
  </si>
  <si>
    <t>Consultation</t>
  </si>
  <si>
    <t>Euthanasia</t>
  </si>
  <si>
    <t>Vaccinations</t>
  </si>
  <si>
    <t>Preventative Products (heartworm , intestinal worming   etc)</t>
  </si>
  <si>
    <t>Medication</t>
  </si>
  <si>
    <t>Dietary</t>
  </si>
  <si>
    <t>Prescription</t>
  </si>
  <si>
    <t>Non prescription</t>
  </si>
  <si>
    <t>Pathology</t>
  </si>
  <si>
    <t>Internal Lab</t>
  </si>
  <si>
    <t>External Lab</t>
  </si>
  <si>
    <t>Imaging</t>
  </si>
  <si>
    <t>Radiology (MRI and CT and fluoroscopy)</t>
  </si>
  <si>
    <t>Ultrasound</t>
  </si>
  <si>
    <t xml:space="preserve">Endoscope </t>
  </si>
  <si>
    <t>ECG</t>
  </si>
  <si>
    <t>Referral fees</t>
  </si>
  <si>
    <t>Disposables</t>
  </si>
  <si>
    <t>Inpatient /Medical services</t>
  </si>
  <si>
    <t>Hospitalisation fees</t>
  </si>
  <si>
    <t>Procedures</t>
  </si>
  <si>
    <t>In hospital exam/care</t>
  </si>
  <si>
    <t>Hospital disposables</t>
  </si>
  <si>
    <t>IV fluids - Metobolic</t>
  </si>
  <si>
    <t>Surgery</t>
  </si>
  <si>
    <t>Surgery procedures/fees</t>
  </si>
  <si>
    <t>Surgery disposables</t>
  </si>
  <si>
    <t>Surgical implants</t>
  </si>
  <si>
    <t>Theatre fees</t>
  </si>
  <si>
    <t>Sterilization/Desexing</t>
  </si>
  <si>
    <t>IV Fluids - TKVO</t>
  </si>
  <si>
    <t>GA/Sedation</t>
  </si>
  <si>
    <t>Anaesthesia</t>
  </si>
  <si>
    <t>Sedation/tranquillizing</t>
  </si>
  <si>
    <t>Dental</t>
  </si>
  <si>
    <t>Dental procedures/fees</t>
  </si>
  <si>
    <t>Dental disposables</t>
  </si>
  <si>
    <t>Dental implants</t>
  </si>
  <si>
    <t>Grooming</t>
  </si>
  <si>
    <t>Boarding</t>
  </si>
  <si>
    <t>Merchandising</t>
  </si>
  <si>
    <t>Microchipping</t>
  </si>
  <si>
    <t>Puppy schools</t>
  </si>
  <si>
    <t>Behaviour Management</t>
  </si>
  <si>
    <t>Travel</t>
  </si>
  <si>
    <t>Opening Stock</t>
  </si>
  <si>
    <t>Allansville Veterinary Practice</t>
  </si>
  <si>
    <t>Opening Balance</t>
  </si>
  <si>
    <t>Total</t>
  </si>
  <si>
    <t>Payments</t>
  </si>
  <si>
    <t>Payment - Cash</t>
  </si>
  <si>
    <t>Payment - Cheque</t>
  </si>
  <si>
    <t>Payment - Eftpos</t>
  </si>
  <si>
    <t>Payment - Credit Card</t>
  </si>
  <si>
    <t>Account Type</t>
  </si>
  <si>
    <t>Normal</t>
  </si>
  <si>
    <t>Staff</t>
  </si>
  <si>
    <t>Valued</t>
  </si>
  <si>
    <t>No. Of Invoices</t>
  </si>
  <si>
    <t>note: an active client is someone with an invoice in the period</t>
  </si>
  <si>
    <t>Cost of Goods Sold</t>
  </si>
  <si>
    <t>Groomers Commissions</t>
  </si>
  <si>
    <t>Books &amp; Journals</t>
  </si>
  <si>
    <t>Debt Collection</t>
  </si>
  <si>
    <t>Total Expenses</t>
  </si>
  <si>
    <t>Dressings</t>
  </si>
  <si>
    <t xml:space="preserve">Paraprofessional consultation </t>
  </si>
  <si>
    <t>Discounts</t>
  </si>
  <si>
    <t>Desexings</t>
  </si>
  <si>
    <t>Reproductive implants</t>
  </si>
  <si>
    <t>Reproduction &amp; Artificial Insemination</t>
  </si>
  <si>
    <t>Client Retention Analysis</t>
  </si>
  <si>
    <t xml:space="preserve">Period 1: </t>
  </si>
  <si>
    <t>to</t>
  </si>
  <si>
    <t>Period 2:</t>
  </si>
  <si>
    <t xml:space="preserve">Total Clients with sales in period 1: </t>
  </si>
  <si>
    <t>Total Clients with sales in period 2:</t>
  </si>
  <si>
    <t>Made up of:</t>
  </si>
  <si>
    <t>By Species by Vet</t>
  </si>
  <si>
    <t>Clinic - All</t>
  </si>
  <si>
    <t>Options - All Sales</t>
  </si>
  <si>
    <t>Bird</t>
  </si>
  <si>
    <t>Cat</t>
  </si>
  <si>
    <t>Dog</t>
  </si>
  <si>
    <t>Wildlife</t>
  </si>
  <si>
    <t>Pocket Pets</t>
  </si>
  <si>
    <t>Wages - Casual</t>
  </si>
  <si>
    <t>Lyn</t>
  </si>
  <si>
    <t>Deb</t>
  </si>
  <si>
    <t>Invoiced</t>
  </si>
  <si>
    <t>Payments Received</t>
  </si>
  <si>
    <t xml:space="preserve">Expenses   </t>
  </si>
  <si>
    <t>Service Report</t>
  </si>
  <si>
    <t>Revenue (Ex GST)</t>
  </si>
  <si>
    <t>Total Revenue</t>
  </si>
  <si>
    <t>Display - All Charge Values (excluding GST)</t>
  </si>
  <si>
    <t>Wages - KM</t>
  </si>
  <si>
    <t xml:space="preserve">less: Closing stock </t>
  </si>
  <si>
    <t>Closing Balance Debtors (Accounts Receivable)</t>
  </si>
  <si>
    <t>= opening bal plus sales less receipts</t>
  </si>
  <si>
    <t>Government Dept</t>
  </si>
  <si>
    <t>Closing Balance</t>
  </si>
  <si>
    <t>RETAINED</t>
  </si>
  <si>
    <t xml:space="preserve">NEW </t>
  </si>
  <si>
    <t>RETURNED</t>
  </si>
  <si>
    <t>Vet Professional Fees</t>
  </si>
  <si>
    <t>Drug &amp; Medical Sales</t>
  </si>
  <si>
    <t>Pharmacy</t>
  </si>
  <si>
    <t>Assets</t>
  </si>
  <si>
    <t>Bank Account</t>
  </si>
  <si>
    <t>Inventory</t>
  </si>
  <si>
    <t>Drugs &amp; medical supplies</t>
  </si>
  <si>
    <t>Prepayments &amp; Other Assets</t>
  </si>
  <si>
    <t>Current Assets</t>
  </si>
  <si>
    <t>Prepayments</t>
  </si>
  <si>
    <t>Other current assets</t>
  </si>
  <si>
    <t>    Total Current Assets</t>
  </si>
  <si>
    <t>Fixed Assets</t>
  </si>
  <si>
    <t>Plant and Equipment</t>
  </si>
  <si>
    <t xml:space="preserve"> Accumulated Depreciation P&amp;E</t>
  </si>
  <si>
    <t xml:space="preserve"> Accumulated Depreciation - Computer H&amp;S</t>
  </si>
  <si>
    <t>Furniture and Fittings</t>
  </si>
  <si>
    <t>Accumulated Depreciation - MV</t>
  </si>
  <si>
    <t>Intangible Assets</t>
  </si>
  <si>
    <t>Computer Hardware/ software</t>
  </si>
  <si>
    <t xml:space="preserve"> Accumulated Depreciation - F&amp;F</t>
  </si>
  <si>
    <t>Accounts payable/ Trade Creditors</t>
  </si>
  <si>
    <t xml:space="preserve">Diners Club </t>
  </si>
  <si>
    <t>Business Mastercard  KM</t>
  </si>
  <si>
    <t>Business Mastercard TM</t>
  </si>
  <si>
    <t>Business Mastercard Lyn</t>
  </si>
  <si>
    <t>GST Collected</t>
  </si>
  <si>
    <t>Payroll Liabilities</t>
  </si>
  <si>
    <t xml:space="preserve">GST Paid </t>
  </si>
  <si>
    <t>Annual Leave Provision</t>
  </si>
  <si>
    <t>Workcover Payable</t>
  </si>
  <si>
    <t xml:space="preserve">Liabilities </t>
  </si>
  <si>
    <t>Total Current Liabilities</t>
  </si>
  <si>
    <t>Dog Trailer Loan  balance</t>
  </si>
  <si>
    <t>Equity</t>
  </si>
  <si>
    <t>Total Contributed Capital</t>
  </si>
  <si>
    <t>Contributed capital Partner 1</t>
  </si>
  <si>
    <t>Contributed Equity Partner 2</t>
  </si>
  <si>
    <t>Additional Paid-in Capital</t>
  </si>
  <si>
    <t>Net Income</t>
  </si>
  <si>
    <t>Drawings Partner 1</t>
  </si>
  <si>
    <t>Drawings Partner 2</t>
  </si>
  <si>
    <t>Retained earnings</t>
  </si>
  <si>
    <t>Revaluations/reserves</t>
  </si>
  <si>
    <t>Total Assets</t>
  </si>
  <si>
    <t>Total Owners Equity</t>
  </si>
  <si>
    <t xml:space="preserve"> Total non-current Assets</t>
  </si>
  <si>
    <t>Goodwill</t>
  </si>
  <si>
    <t>Trademark/Registered Logo</t>
  </si>
  <si>
    <t>Total Long-Term (Non-Current) Liabilities</t>
  </si>
  <si>
    <t xml:space="preserve"> Total Liabilities</t>
  </si>
  <si>
    <t>Long Service Leave Provision</t>
  </si>
  <si>
    <t>Interest Paid to Bank - Credit Card</t>
  </si>
  <si>
    <t>Interest Paid to Bank - Overdraft</t>
  </si>
  <si>
    <t>Superannuation Payable</t>
  </si>
  <si>
    <t>Equipment Loan balance</t>
  </si>
  <si>
    <t>Total Retained Earnings</t>
  </si>
  <si>
    <t>Interest Paid to Bank - Equipment Loan</t>
  </si>
  <si>
    <t>Rent Premises</t>
  </si>
  <si>
    <t>Motor Vehicles - Mercedes Van</t>
  </si>
  <si>
    <t>Mercedes Loan balance</t>
  </si>
  <si>
    <t>Interest Paid to Bank - Mercedes Van Loan</t>
  </si>
  <si>
    <t>Interest Paid to Bank - Trailer Loan</t>
  </si>
  <si>
    <t>No.Transactions</t>
  </si>
  <si>
    <t>Total $</t>
  </si>
  <si>
    <t>Net $</t>
  </si>
  <si>
    <t>GST $</t>
  </si>
  <si>
    <t>Other Variable Costs</t>
  </si>
  <si>
    <t>Total Other Variable Costs</t>
  </si>
  <si>
    <t>TOTAL COST OF GOODS SOLD (COGS)</t>
  </si>
  <si>
    <t>Wages - TW</t>
  </si>
  <si>
    <t>TOTAL OTHER FIXED OPERATING EXPENSES</t>
  </si>
  <si>
    <t>No more on account CASH ONLY</t>
  </si>
  <si>
    <t>Cash &amp; Receivables</t>
  </si>
  <si>
    <t xml:space="preserve">Total Cash &amp; Receivables </t>
  </si>
  <si>
    <t>Total Inventory</t>
  </si>
  <si>
    <t>Total Prepayments &amp; Other Assets</t>
  </si>
  <si>
    <t>Total Fixed Assets</t>
  </si>
  <si>
    <t>Total Accounts Payable/Trade Creditors</t>
  </si>
  <si>
    <t>Accounts payable/Trade Creditors</t>
  </si>
  <si>
    <t>Total Payroll Liabilities</t>
  </si>
  <si>
    <t>Postage Courier &amp; Freight</t>
  </si>
  <si>
    <t>Telecommunications &amp; Internet</t>
  </si>
  <si>
    <t>Council Rates</t>
  </si>
  <si>
    <t>Property &amp; Equipment Repairs and Maintenance</t>
  </si>
  <si>
    <t>Computer Software &amp; Maintenance</t>
  </si>
  <si>
    <t>Loose Tool Replacement</t>
  </si>
  <si>
    <t>Imaging Equipment Lease</t>
  </si>
  <si>
    <t>Bad Debts Written Off</t>
  </si>
  <si>
    <t>Bank Fees &amp; Charges</t>
  </si>
  <si>
    <t>Accounting, Consultancy &amp; Legal Fees</t>
  </si>
  <si>
    <t>Income Statement (Profit and Loss)</t>
  </si>
  <si>
    <t>Total Sales</t>
  </si>
  <si>
    <t>Statement of Financial Position (Balance Sheet)</t>
  </si>
  <si>
    <t xml:space="preserve">Provision for slow/obsolete inventory </t>
  </si>
  <si>
    <t xml:space="preserve">External Pathology </t>
  </si>
  <si>
    <t>Ancillary Services - non medical</t>
  </si>
  <si>
    <t>Drugs &amp; Supplies</t>
  </si>
  <si>
    <t>Cost of Drugs &amp; Supplies</t>
  </si>
  <si>
    <t>Total Transactions</t>
  </si>
  <si>
    <t>Over the Counter preventative, dietary, merchandise</t>
  </si>
  <si>
    <t xml:space="preserve">NET Income (Profit or Loss) (before income tax) </t>
  </si>
  <si>
    <t>test</t>
  </si>
  <si>
    <t>Equity = Assets - Liabilities</t>
  </si>
  <si>
    <t>ACTIVE CLIENTS</t>
  </si>
  <si>
    <t>LAPSED CLIENTS</t>
  </si>
  <si>
    <t>TOTAL CLIENTS</t>
  </si>
  <si>
    <t>% OF TOTAL</t>
  </si>
  <si>
    <t>Aged Receivables</t>
  </si>
  <si>
    <t>Current</t>
  </si>
  <si>
    <t>30 DAYS</t>
  </si>
  <si>
    <t xml:space="preserve">60DAYS </t>
  </si>
  <si>
    <t>90 DAYS</t>
  </si>
  <si>
    <t xml:space="preserve"> </t>
  </si>
  <si>
    <t>Transaction Report and Aged Receivables</t>
  </si>
  <si>
    <t>Product &amp; Service Analysis - Species - Vet</t>
  </si>
  <si>
    <t>Clients with sales in both periods</t>
  </si>
  <si>
    <t>Clients added in period 2 with sales in period 2</t>
  </si>
  <si>
    <t>Clients added before period 2 with sales in period 2 only</t>
  </si>
  <si>
    <t>Clients with sales in period 1 but not in period 2</t>
  </si>
  <si>
    <t>% OF ACTIVE</t>
  </si>
  <si>
    <t>Items</t>
  </si>
  <si>
    <t>Avg  $ per item</t>
  </si>
  <si>
    <t>Cost of Staff (CoS)</t>
  </si>
  <si>
    <t>Cost of Veterinarians (CoV)</t>
  </si>
  <si>
    <t xml:space="preserve">Income </t>
  </si>
  <si>
    <t>Salaries &amp; Oncosts (Cost of People)</t>
  </si>
  <si>
    <t>less:Cost of Goods Sold (CoG)</t>
  </si>
  <si>
    <t>Memberships - AVA Membership and others</t>
  </si>
  <si>
    <t>Workers Compensation (Work Cover, National Insurance)</t>
  </si>
  <si>
    <t>Workers compensation (Work Cover, National Insurance)</t>
  </si>
  <si>
    <t>Vet locum fees</t>
  </si>
  <si>
    <t>Superannuation (Pension)</t>
  </si>
  <si>
    <t>Wages - Admin</t>
  </si>
  <si>
    <t>Wages - Nurses &amp; Customer Care</t>
  </si>
  <si>
    <t>Nurse CPD (clinical continuing education)</t>
  </si>
  <si>
    <t xml:space="preserve">Vet CPD (Continuing professional development or "CE") </t>
  </si>
  <si>
    <t>Customer Care CPD</t>
  </si>
  <si>
    <t>Running Costs (Cost of Business)</t>
  </si>
  <si>
    <t>Insurance</t>
  </si>
  <si>
    <t>Finance</t>
  </si>
  <si>
    <t>Rent</t>
  </si>
  <si>
    <t>Professional fees</t>
  </si>
  <si>
    <t>Marketing</t>
  </si>
  <si>
    <t>Rates</t>
  </si>
  <si>
    <t>Repairs &amp; Maintenance</t>
  </si>
  <si>
    <t>TOTAL COST OF PEOPLE</t>
  </si>
  <si>
    <t>Cleaning, disinfectants &amp; waste disposal</t>
  </si>
  <si>
    <t>add: Purchases (consumables - medicine, theatre, pet food, cremation fees etc)</t>
  </si>
  <si>
    <t>Avg $/Trans exl GST</t>
  </si>
  <si>
    <t>Total Clients in category</t>
  </si>
  <si>
    <t>Active Clients in category</t>
  </si>
  <si>
    <t>Dr KM</t>
  </si>
  <si>
    <t>Dr TW</t>
  </si>
  <si>
    <t>1 July 20xw - 30 June 20xx</t>
  </si>
  <si>
    <t>1st July 20xw - 30th June 20xx</t>
  </si>
  <si>
    <t>Period:  1st July 20xw - 30th June 20xx</t>
  </si>
  <si>
    <t>Period:  From 1st July 20xw - 30th June 20xx</t>
  </si>
  <si>
    <t>1st July 20xv - 30th June 20xw:  1st July 20xw - 30th June 20xx</t>
  </si>
  <si>
    <t>1/07/20xv</t>
  </si>
  <si>
    <t>30/06/20xw</t>
  </si>
  <si>
    <t>1/07/20xw</t>
  </si>
  <si>
    <t>30/06/20xx</t>
  </si>
  <si>
    <t>At 30 June 20xx</t>
  </si>
  <si>
    <t>Total Intangible Assets</t>
  </si>
  <si>
    <t>Capital</t>
  </si>
  <si>
    <t>Retained</t>
  </si>
  <si>
    <t>excluding GST</t>
  </si>
  <si>
    <t>excluding  GST</t>
  </si>
  <si>
    <t>Avg $/Trans incl GST</t>
  </si>
  <si>
    <t>Sales in this period (invoices)</t>
  </si>
  <si>
    <t>Opening Balance Debtors (Accounts receivable)</t>
  </si>
  <si>
    <t>Trade Debtors/Accounts Receivable (inc GST)</t>
  </si>
  <si>
    <t>Less:  Allowance for Doubtful Accounts (inc GST)</t>
  </si>
  <si>
    <t>Current GST Liabilities</t>
  </si>
  <si>
    <t>GST - Liability on outstanding debtors</t>
  </si>
  <si>
    <t>GST Liability last Quarter trading</t>
  </si>
  <si>
    <t>GST Liability outstanding debtors (less doubtful payers)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</si>
</sst>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0.0"/>
    <numFmt numFmtId="167" formatCode="_-&quot;$&quot;* #,##0_-;\-&quot;$&quot;* #,##0_-;_-&quot;$&quot;* &quot;-&quot;??_-;_-@_-"/>
    <numFmt numFmtId="168" formatCode="#,##0_ ;\-#,##0\ "/>
    <numFmt numFmtId="169" formatCode="_-* #,##0_-;\-* #,##0_-;_-* &quot;-&quot;??_-;_-@_-"/>
    <numFmt numFmtId="170" formatCode="#,##0.00_ ;\-#,##0.00\ "/>
    <numFmt numFmtId="171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12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Calibri"/>
      <family val="2"/>
    </font>
    <font>
      <sz val="11"/>
      <color indexed="56"/>
      <name val="Calibri"/>
      <family val="2"/>
    </font>
    <font>
      <sz val="10"/>
      <color theme="6" tint="-0.499984740745262"/>
      <name val="Calibri"/>
      <family val="2"/>
    </font>
    <font>
      <sz val="11"/>
      <name val="Calibri"/>
      <family val="2"/>
      <scheme val="minor"/>
    </font>
    <font>
      <sz val="10"/>
      <color rgb="FF7030A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sz val="10"/>
      <color rgb="FFC00000"/>
      <name val="Calibri"/>
      <family val="2"/>
    </font>
    <font>
      <b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2"/>
      <color indexed="17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right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/>
    <xf numFmtId="0" fontId="0" fillId="0" borderId="3" xfId="0" applyBorder="1" applyAlignment="1">
      <alignment horizontal="right" wrapText="1"/>
    </xf>
    <xf numFmtId="0" fontId="0" fillId="0" borderId="3" xfId="0" applyBorder="1"/>
    <xf numFmtId="0" fontId="9" fillId="0" borderId="0" xfId="0" quotePrefix="1" applyFont="1"/>
    <xf numFmtId="0" fontId="3" fillId="0" borderId="0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0" xfId="0" applyFill="1"/>
    <xf numFmtId="0" fontId="6" fillId="6" borderId="3" xfId="0" applyFont="1" applyFill="1" applyBorder="1" applyAlignment="1">
      <alignment horizontal="left"/>
    </xf>
    <xf numFmtId="0" fontId="12" fillId="0" borderId="3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16" fillId="3" borderId="2" xfId="0" applyFont="1" applyFill="1" applyBorder="1" applyAlignment="1">
      <alignment horizontal="right" wrapText="1"/>
    </xf>
    <xf numFmtId="0" fontId="10" fillId="0" borderId="5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right"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17" fillId="2" borderId="3" xfId="0" applyFont="1" applyFill="1" applyBorder="1" applyAlignment="1">
      <alignment horizontal="right" wrapText="1"/>
    </xf>
    <xf numFmtId="0" fontId="17" fillId="5" borderId="3" xfId="0" applyFont="1" applyFill="1" applyBorder="1" applyAlignment="1">
      <alignment horizontal="right" wrapText="1" indent="1"/>
    </xf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13" fillId="0" borderId="3" xfId="0" applyFont="1" applyBorder="1"/>
    <xf numFmtId="0" fontId="10" fillId="0" borderId="3" xfId="0" applyFont="1" applyBorder="1" applyAlignment="1"/>
    <xf numFmtId="0" fontId="13" fillId="0" borderId="3" xfId="0" applyFont="1" applyFill="1" applyBorder="1"/>
    <xf numFmtId="0" fontId="15" fillId="0" borderId="6" xfId="0" applyFont="1" applyBorder="1" applyAlignment="1">
      <alignment wrapText="1"/>
    </xf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0" fontId="12" fillId="0" borderId="3" xfId="0" applyFont="1" applyBorder="1"/>
    <xf numFmtId="0" fontId="15" fillId="0" borderId="0" xfId="0" applyFont="1"/>
    <xf numFmtId="0" fontId="16" fillId="3" borderId="3" xfId="0" applyFont="1" applyFill="1" applyBorder="1" applyAlignment="1">
      <alignment horizontal="right" wrapText="1"/>
    </xf>
    <xf numFmtId="0" fontId="19" fillId="0" borderId="3" xfId="0" applyFont="1" applyBorder="1" applyAlignment="1">
      <alignment horizontal="right" wrapText="1"/>
    </xf>
    <xf numFmtId="0" fontId="21" fillId="0" borderId="0" xfId="0" applyFont="1"/>
    <xf numFmtId="2" fontId="0" fillId="0" borderId="0" xfId="0" applyNumberFormat="1"/>
    <xf numFmtId="0" fontId="0" fillId="0" borderId="11" xfId="0" applyBorder="1"/>
    <xf numFmtId="0" fontId="22" fillId="0" borderId="0" xfId="0" applyFont="1"/>
    <xf numFmtId="2" fontId="0" fillId="0" borderId="0" xfId="0" applyNumberFormat="1" applyBorder="1"/>
    <xf numFmtId="1" fontId="0" fillId="0" borderId="0" xfId="0" applyNumberFormat="1"/>
    <xf numFmtId="0" fontId="0" fillId="0" borderId="14" xfId="0" applyBorder="1"/>
    <xf numFmtId="165" fontId="11" fillId="0" borderId="3" xfId="0" applyNumberFormat="1" applyFont="1" applyBorder="1" applyAlignment="1"/>
    <xf numFmtId="0" fontId="12" fillId="0" borderId="3" xfId="0" applyFont="1" applyBorder="1" applyAlignment="1">
      <alignment wrapText="1"/>
    </xf>
    <xf numFmtId="3" fontId="14" fillId="0" borderId="0" xfId="0" applyNumberFormat="1" applyFont="1" applyAlignment="1"/>
    <xf numFmtId="4" fontId="0" fillId="0" borderId="0" xfId="0" applyNumberFormat="1"/>
    <xf numFmtId="165" fontId="11" fillId="0" borderId="0" xfId="0" applyNumberFormat="1" applyFont="1" applyAlignment="1"/>
    <xf numFmtId="165" fontId="11" fillId="0" borderId="1" xfId="0" applyNumberFormat="1" applyFont="1" applyBorder="1" applyAlignment="1">
      <alignment wrapText="1"/>
    </xf>
    <xf numFmtId="165" fontId="28" fillId="0" borderId="0" xfId="0" applyNumberFormat="1" applyFont="1" applyAlignment="1"/>
    <xf numFmtId="165" fontId="11" fillId="3" borderId="1" xfId="0" applyNumberFormat="1" applyFont="1" applyFill="1" applyBorder="1" applyAlignment="1">
      <alignment wrapText="1"/>
    </xf>
    <xf numFmtId="165" fontId="11" fillId="0" borderId="4" xfId="0" applyNumberFormat="1" applyFont="1" applyFill="1" applyBorder="1" applyAlignment="1">
      <alignment wrapText="1"/>
    </xf>
    <xf numFmtId="165" fontId="11" fillId="4" borderId="2" xfId="0" applyNumberFormat="1" applyFont="1" applyFill="1" applyBorder="1" applyAlignment="1">
      <alignment wrapText="1"/>
    </xf>
    <xf numFmtId="165" fontId="26" fillId="6" borderId="3" xfId="0" applyNumberFormat="1" applyFont="1" applyFill="1" applyBorder="1" applyAlignment="1"/>
    <xf numFmtId="165" fontId="11" fillId="0" borderId="3" xfId="0" applyNumberFormat="1" applyFont="1" applyBorder="1" applyAlignment="1">
      <alignment wrapText="1"/>
    </xf>
    <xf numFmtId="165" fontId="11" fillId="3" borderId="3" xfId="0" applyNumberFormat="1" applyFont="1" applyFill="1" applyBorder="1" applyAlignment="1">
      <alignment wrapText="1"/>
    </xf>
    <xf numFmtId="165" fontId="24" fillId="2" borderId="3" xfId="0" applyNumberFormat="1" applyFont="1" applyFill="1" applyBorder="1" applyAlignment="1">
      <alignment wrapText="1"/>
    </xf>
    <xf numFmtId="165" fontId="28" fillId="0" borderId="0" xfId="0" quotePrefix="1" applyNumberFormat="1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0" fillId="0" borderId="0" xfId="0" applyBorder="1"/>
    <xf numFmtId="44" fontId="0" fillId="0" borderId="0" xfId="2" applyFont="1"/>
    <xf numFmtId="1" fontId="0" fillId="0" borderId="0" xfId="0" applyNumberFormat="1" applyBorder="1"/>
    <xf numFmtId="1" fontId="0" fillId="0" borderId="0" xfId="0" applyNumberFormat="1" applyFont="1" applyFill="1" applyBorder="1"/>
    <xf numFmtId="165" fontId="11" fillId="0" borderId="0" xfId="0" applyNumberFormat="1" applyFont="1" applyBorder="1" applyAlignment="1">
      <alignment wrapText="1"/>
    </xf>
    <xf numFmtId="164" fontId="0" fillId="0" borderId="0" xfId="0" applyNumberFormat="1" applyBorder="1"/>
    <xf numFmtId="44" fontId="14" fillId="0" borderId="0" xfId="2" applyFont="1" applyAlignment="1"/>
    <xf numFmtId="2" fontId="22" fillId="0" borderId="0" xfId="0" applyNumberFormat="1" applyFont="1" applyFill="1"/>
    <xf numFmtId="9" fontId="0" fillId="0" borderId="0" xfId="1" applyFont="1" applyBorder="1"/>
    <xf numFmtId="44" fontId="0" fillId="0" borderId="0" xfId="2" applyFont="1" applyBorder="1"/>
    <xf numFmtId="44" fontId="0" fillId="0" borderId="0" xfId="2" applyNumberFormat="1" applyFont="1" applyBorder="1"/>
    <xf numFmtId="1" fontId="22" fillId="0" borderId="0" xfId="0" applyNumberFormat="1" applyFont="1" applyFill="1" applyBorder="1"/>
    <xf numFmtId="0" fontId="0" fillId="0" borderId="24" xfId="0" applyBorder="1"/>
    <xf numFmtId="0" fontId="29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3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wrapText="1"/>
    </xf>
    <xf numFmtId="1" fontId="31" fillId="0" borderId="0" xfId="0" applyNumberFormat="1" applyFont="1" applyFill="1" applyBorder="1" applyAlignment="1">
      <alignment horizontal="right" wrapText="1"/>
    </xf>
    <xf numFmtId="167" fontId="0" fillId="0" borderId="0" xfId="0" applyNumberFormat="1"/>
    <xf numFmtId="168" fontId="28" fillId="0" borderId="3" xfId="3" applyNumberFormat="1" applyFont="1" applyBorder="1" applyAlignment="1"/>
    <xf numFmtId="168" fontId="0" fillId="0" borderId="3" xfId="3" applyNumberFormat="1" applyFont="1" applyBorder="1" applyAlignment="1">
      <alignment horizontal="right" wrapText="1"/>
    </xf>
    <xf numFmtId="168" fontId="0" fillId="0" borderId="1" xfId="3" applyNumberFormat="1" applyFont="1" applyFill="1" applyBorder="1" applyAlignment="1">
      <alignment horizontal="right" wrapText="1"/>
    </xf>
    <xf numFmtId="169" fontId="0" fillId="3" borderId="1" xfId="3" applyNumberFormat="1" applyFont="1" applyFill="1" applyBorder="1" applyAlignment="1">
      <alignment horizontal="right" wrapText="1"/>
    </xf>
    <xf numFmtId="168" fontId="33" fillId="0" borderId="3" xfId="3" applyNumberFormat="1" applyFont="1" applyBorder="1" applyAlignment="1">
      <alignment wrapText="1"/>
    </xf>
    <xf numFmtId="168" fontId="11" fillId="0" borderId="3" xfId="3" applyNumberFormat="1" applyFont="1" applyBorder="1" applyAlignment="1"/>
    <xf numFmtId="168" fontId="11" fillId="0" borderId="3" xfId="3" applyNumberFormat="1" applyFont="1" applyBorder="1" applyAlignment="1">
      <alignment wrapText="1"/>
    </xf>
    <xf numFmtId="168" fontId="0" fillId="3" borderId="3" xfId="0" applyNumberFormat="1" applyFill="1" applyBorder="1" applyAlignment="1">
      <alignment horizontal="right" wrapText="1"/>
    </xf>
    <xf numFmtId="168" fontId="0" fillId="0" borderId="3" xfId="3" applyNumberFormat="1" applyFont="1" applyBorder="1"/>
    <xf numFmtId="168" fontId="11" fillId="0" borderId="3" xfId="3" applyNumberFormat="1" applyFont="1" applyBorder="1"/>
    <xf numFmtId="169" fontId="32" fillId="4" borderId="2" xfId="3" applyNumberFormat="1" applyFont="1" applyFill="1" applyBorder="1" applyAlignment="1">
      <alignment wrapText="1"/>
    </xf>
    <xf numFmtId="0" fontId="17" fillId="0" borderId="3" xfId="0" applyFont="1" applyFill="1" applyBorder="1" applyAlignment="1">
      <alignment horizontal="right" wrapText="1"/>
    </xf>
    <xf numFmtId="165" fontId="24" fillId="0" borderId="3" xfId="0" applyNumberFormat="1" applyFont="1" applyFill="1" applyBorder="1" applyAlignment="1">
      <alignment wrapText="1"/>
    </xf>
    <xf numFmtId="165" fontId="32" fillId="0" borderId="3" xfId="0" applyNumberFormat="1" applyFont="1" applyFill="1" applyBorder="1" applyAlignment="1">
      <alignment wrapText="1"/>
    </xf>
    <xf numFmtId="0" fontId="6" fillId="6" borderId="3" xfId="0" applyFont="1" applyFill="1" applyBorder="1" applyAlignment="1"/>
    <xf numFmtId="168" fontId="11" fillId="3" borderId="3" xfId="0" applyNumberFormat="1" applyFont="1" applyFill="1" applyBorder="1" applyAlignment="1">
      <alignment wrapText="1"/>
    </xf>
    <xf numFmtId="168" fontId="32" fillId="2" borderId="3" xfId="0" applyNumberFormat="1" applyFont="1" applyFill="1" applyBorder="1" applyAlignment="1">
      <alignment wrapText="1"/>
    </xf>
    <xf numFmtId="0" fontId="2" fillId="0" borderId="26" xfId="0" applyFont="1" applyFill="1" applyBorder="1" applyAlignment="1"/>
    <xf numFmtId="0" fontId="2" fillId="0" borderId="0" xfId="0" applyFont="1" applyFill="1" applyAlignment="1"/>
    <xf numFmtId="0" fontId="8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Border="1"/>
    <xf numFmtId="3" fontId="14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43" fontId="0" fillId="0" borderId="0" xfId="3" applyFont="1"/>
    <xf numFmtId="43" fontId="0" fillId="0" borderId="0" xfId="3" applyFont="1" applyFill="1"/>
    <xf numFmtId="43" fontId="0" fillId="0" borderId="0" xfId="3" applyFont="1" applyFill="1" applyBorder="1"/>
    <xf numFmtId="0" fontId="13" fillId="0" borderId="0" xfId="0" applyFont="1" applyFill="1" applyBorder="1" applyAlignment="1">
      <alignment wrapText="1"/>
    </xf>
    <xf numFmtId="44" fontId="11" fillId="0" borderId="0" xfId="2" applyFont="1"/>
    <xf numFmtId="3" fontId="19" fillId="0" borderId="0" xfId="0" applyNumberFormat="1" applyFont="1" applyFill="1" applyBorder="1" applyAlignment="1"/>
    <xf numFmtId="0" fontId="0" fillId="0" borderId="25" xfId="0" applyBorder="1"/>
    <xf numFmtId="0" fontId="1" fillId="0" borderId="0" xfId="0" applyFont="1" applyFill="1" applyAlignment="1">
      <alignment horizontal="center" wrapText="1"/>
    </xf>
    <xf numFmtId="43" fontId="0" fillId="0" borderId="29" xfId="3" applyFont="1" applyBorder="1"/>
    <xf numFmtId="0" fontId="22" fillId="0" borderId="0" xfId="0" applyFont="1" applyAlignment="1"/>
    <xf numFmtId="0" fontId="4" fillId="0" borderId="0" xfId="0" applyFont="1" applyFill="1"/>
    <xf numFmtId="0" fontId="3" fillId="0" borderId="0" xfId="0" applyFont="1" applyFill="1"/>
    <xf numFmtId="170" fontId="0" fillId="0" borderId="3" xfId="3" applyNumberFormat="1" applyFont="1" applyBorder="1"/>
    <xf numFmtId="168" fontId="0" fillId="0" borderId="3" xfId="0" applyNumberFormat="1" applyBorder="1"/>
    <xf numFmtId="0" fontId="27" fillId="0" borderId="30" xfId="0" applyFont="1" applyBorder="1"/>
    <xf numFmtId="0" fontId="0" fillId="0" borderId="28" xfId="0" applyBorder="1"/>
    <xf numFmtId="0" fontId="28" fillId="0" borderId="30" xfId="0" applyFont="1" applyBorder="1"/>
    <xf numFmtId="170" fontId="0" fillId="0" borderId="28" xfId="3" applyNumberFormat="1" applyFont="1" applyBorder="1"/>
    <xf numFmtId="0" fontId="28" fillId="0" borderId="30" xfId="0" applyFont="1" applyBorder="1" applyAlignment="1">
      <alignment horizontal="left"/>
    </xf>
    <xf numFmtId="43" fontId="22" fillId="4" borderId="32" xfId="3" applyFont="1" applyFill="1" applyBorder="1"/>
    <xf numFmtId="0" fontId="0" fillId="0" borderId="33" xfId="0" applyBorder="1"/>
    <xf numFmtId="44" fontId="22" fillId="0" borderId="34" xfId="2" applyFont="1" applyBorder="1" applyAlignment="1">
      <alignment horizontal="center" wrapText="1"/>
    </xf>
    <xf numFmtId="0" fontId="22" fillId="0" borderId="34" xfId="0" applyFont="1" applyBorder="1" applyAlignment="1">
      <alignment horizontal="center"/>
    </xf>
    <xf numFmtId="44" fontId="22" fillId="0" borderId="35" xfId="2" applyFont="1" applyBorder="1" applyAlignment="1">
      <alignment horizontal="center" wrapText="1"/>
    </xf>
    <xf numFmtId="0" fontId="39" fillId="0" borderId="31" xfId="0" applyFont="1" applyFill="1" applyBorder="1" applyAlignment="1">
      <alignment horizontal="right"/>
    </xf>
    <xf numFmtId="1" fontId="5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31" fillId="4" borderId="34" xfId="2" applyNumberFormat="1" applyFont="1" applyFill="1" applyBorder="1"/>
    <xf numFmtId="0" fontId="5" fillId="0" borderId="7" xfId="0" applyFont="1" applyBorder="1"/>
    <xf numFmtId="1" fontId="5" fillId="0" borderId="9" xfId="0" applyNumberFormat="1" applyFont="1" applyBorder="1" applyAlignment="1">
      <alignment horizontal="center"/>
    </xf>
    <xf numFmtId="44" fontId="5" fillId="0" borderId="10" xfId="2" applyFont="1" applyBorder="1" applyAlignment="1">
      <alignment horizontal="center"/>
    </xf>
    <xf numFmtId="167" fontId="5" fillId="0" borderId="7" xfId="2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1" fontId="31" fillId="0" borderId="11" xfId="0" applyNumberFormat="1" applyFont="1" applyBorder="1" applyAlignment="1">
      <alignment horizontal="center"/>
    </xf>
    <xf numFmtId="44" fontId="31" fillId="0" borderId="12" xfId="2" applyFont="1" applyBorder="1" applyAlignment="1">
      <alignment horizontal="center"/>
    </xf>
    <xf numFmtId="167" fontId="31" fillId="0" borderId="25" xfId="2" applyNumberFormat="1" applyFont="1" applyBorder="1" applyAlignment="1">
      <alignment horizontal="center"/>
    </xf>
    <xf numFmtId="167" fontId="31" fillId="0" borderId="12" xfId="2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167" fontId="22" fillId="0" borderId="0" xfId="2" applyNumberFormat="1" applyFont="1" applyFill="1" applyAlignment="1">
      <alignment horizontal="center"/>
    </xf>
    <xf numFmtId="167" fontId="5" fillId="0" borderId="7" xfId="2" applyNumberFormat="1" applyFont="1" applyBorder="1"/>
    <xf numFmtId="0" fontId="13" fillId="0" borderId="0" xfId="0" applyFont="1" applyBorder="1" applyAlignment="1">
      <alignment wrapText="1"/>
    </xf>
    <xf numFmtId="169" fontId="11" fillId="0" borderId="0" xfId="3" applyNumberFormat="1" applyFont="1" applyBorder="1"/>
    <xf numFmtId="0" fontId="11" fillId="0" borderId="0" xfId="0" applyFont="1" applyBorder="1"/>
    <xf numFmtId="0" fontId="0" fillId="0" borderId="9" xfId="0" applyBorder="1"/>
    <xf numFmtId="2" fontId="0" fillId="0" borderId="0" xfId="0" applyNumberFormat="1" applyBorder="1" applyAlignment="1">
      <alignment horizontal="center"/>
    </xf>
    <xf numFmtId="0" fontId="0" fillId="0" borderId="23" xfId="0" applyBorder="1"/>
    <xf numFmtId="0" fontId="23" fillId="0" borderId="0" xfId="0" applyFont="1" applyBorder="1"/>
    <xf numFmtId="166" fontId="0" fillId="0" borderId="0" xfId="0" applyNumberFormat="1" applyFill="1" applyBorder="1"/>
    <xf numFmtId="0" fontId="13" fillId="0" borderId="3" xfId="0" applyFont="1" applyBorder="1" applyAlignment="1">
      <alignment wrapText="1"/>
    </xf>
    <xf numFmtId="3" fontId="13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25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/>
    <xf numFmtId="0" fontId="0" fillId="0" borderId="0" xfId="0"/>
    <xf numFmtId="0" fontId="0" fillId="0" borderId="0" xfId="0" applyBorder="1"/>
    <xf numFmtId="0" fontId="22" fillId="0" borderId="0" xfId="0" applyFont="1"/>
    <xf numFmtId="3" fontId="22" fillId="0" borderId="9" xfId="0" applyNumberFormat="1" applyFont="1" applyBorder="1"/>
    <xf numFmtId="0" fontId="3" fillId="0" borderId="0" xfId="0" applyFont="1" applyAlignment="1">
      <alignment horizontal="left"/>
    </xf>
    <xf numFmtId="0" fontId="38" fillId="6" borderId="9" xfId="0" applyFont="1" applyFill="1" applyBorder="1" applyAlignment="1">
      <alignment horizontal="left"/>
    </xf>
    <xf numFmtId="0" fontId="22" fillId="0" borderId="9" xfId="0" applyFont="1" applyBorder="1" applyAlignment="1">
      <alignment horizontal="right"/>
    </xf>
    <xf numFmtId="0" fontId="22" fillId="0" borderId="9" xfId="0" applyFont="1" applyBorder="1"/>
    <xf numFmtId="0" fontId="22" fillId="3" borderId="9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 wrapText="1" indent="1"/>
    </xf>
    <xf numFmtId="0" fontId="40" fillId="8" borderId="9" xfId="0" applyFont="1" applyFill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0" fontId="32" fillId="0" borderId="9" xfId="0" applyFont="1" applyBorder="1" applyAlignment="1"/>
    <xf numFmtId="169" fontId="11" fillId="0" borderId="7" xfId="3" applyNumberFormat="1" applyFont="1" applyFill="1" applyBorder="1"/>
    <xf numFmtId="3" fontId="14" fillId="0" borderId="3" xfId="0" applyNumberFormat="1" applyFont="1" applyBorder="1" applyAlignment="1"/>
    <xf numFmtId="169" fontId="32" fillId="3" borderId="3" xfId="3" applyNumberFormat="1" applyFont="1" applyFill="1" applyBorder="1"/>
    <xf numFmtId="169" fontId="32" fillId="7" borderId="3" xfId="3" applyNumberFormat="1" applyFont="1" applyFill="1" applyBorder="1"/>
    <xf numFmtId="3" fontId="25" fillId="0" borderId="3" xfId="0" applyNumberFormat="1" applyFont="1" applyBorder="1" applyAlignment="1"/>
    <xf numFmtId="169" fontId="11" fillId="0" borderId="9" xfId="3" applyNumberFormat="1" applyFont="1" applyFill="1" applyBorder="1"/>
    <xf numFmtId="0" fontId="19" fillId="0" borderId="37" xfId="0" applyFont="1" applyBorder="1" applyAlignment="1">
      <alignment horizontal="right" wrapText="1"/>
    </xf>
    <xf numFmtId="0" fontId="19" fillId="0" borderId="3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9" fillId="0" borderId="3" xfId="0" applyFont="1" applyBorder="1"/>
    <xf numFmtId="0" fontId="19" fillId="0" borderId="3" xfId="0" applyFont="1" applyBorder="1" applyAlignment="1">
      <alignment horizontal="right"/>
    </xf>
    <xf numFmtId="168" fontId="0" fillId="0" borderId="1" xfId="0" applyNumberFormat="1" applyBorder="1" applyAlignment="1">
      <alignment horizontal="right" wrapText="1"/>
    </xf>
    <xf numFmtId="165" fontId="11" fillId="3" borderId="5" xfId="0" applyNumberFormat="1" applyFont="1" applyFill="1" applyBorder="1" applyAlignment="1">
      <alignment wrapText="1"/>
    </xf>
    <xf numFmtId="169" fontId="11" fillId="3" borderId="5" xfId="3" applyNumberFormat="1" applyFont="1" applyFill="1" applyBorder="1" applyAlignment="1">
      <alignment wrapText="1"/>
    </xf>
    <xf numFmtId="168" fontId="0" fillId="0" borderId="2" xfId="3" applyNumberFormat="1" applyFont="1" applyFill="1" applyBorder="1" applyAlignment="1">
      <alignment horizontal="right" wrapText="1"/>
    </xf>
    <xf numFmtId="168" fontId="0" fillId="0" borderId="3" xfId="3" applyNumberFormat="1" applyFont="1" applyFill="1" applyBorder="1" applyAlignment="1">
      <alignment horizontal="right" wrapText="1"/>
    </xf>
    <xf numFmtId="169" fontId="0" fillId="0" borderId="0" xfId="3" applyNumberFormat="1" applyFont="1" applyFill="1" applyBorder="1"/>
    <xf numFmtId="169" fontId="29" fillId="0" borderId="0" xfId="0" applyNumberFormat="1" applyFont="1" applyFill="1" applyBorder="1" applyAlignment="1">
      <alignment horizontal="left"/>
    </xf>
    <xf numFmtId="169" fontId="11" fillId="0" borderId="0" xfId="3" applyNumberFormat="1" applyFont="1" applyFill="1" applyBorder="1" applyAlignment="1">
      <alignment horizontal="right"/>
    </xf>
    <xf numFmtId="1" fontId="0" fillId="0" borderId="3" xfId="0" applyNumberFormat="1" applyBorder="1"/>
    <xf numFmtId="44" fontId="5" fillId="0" borderId="10" xfId="2" applyFont="1" applyBorder="1"/>
    <xf numFmtId="0" fontId="5" fillId="0" borderId="3" xfId="0" applyFont="1" applyBorder="1"/>
    <xf numFmtId="165" fontId="11" fillId="5" borderId="8" xfId="0" applyNumberFormat="1" applyFont="1" applyFill="1" applyBorder="1" applyAlignment="1">
      <alignment wrapText="1"/>
    </xf>
    <xf numFmtId="168" fontId="0" fillId="5" borderId="8" xfId="0" applyNumberFormat="1" applyFill="1" applyBorder="1" applyAlignment="1">
      <alignment horizontal="right" wrapText="1"/>
    </xf>
    <xf numFmtId="165" fontId="11" fillId="0" borderId="14" xfId="0" applyNumberFormat="1" applyFont="1" applyBorder="1" applyAlignment="1">
      <alignment wrapText="1"/>
    </xf>
    <xf numFmtId="169" fontId="0" fillId="0" borderId="14" xfId="0" applyNumberFormat="1" applyBorder="1" applyAlignment="1">
      <alignment horizontal="right" wrapText="1"/>
    </xf>
    <xf numFmtId="170" fontId="0" fillId="0" borderId="0" xfId="3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22" fillId="0" borderId="36" xfId="0" applyNumberFormat="1" applyFont="1" applyBorder="1"/>
    <xf numFmtId="0" fontId="0" fillId="10" borderId="14" xfId="0" applyFill="1" applyBorder="1"/>
    <xf numFmtId="0" fontId="0" fillId="10" borderId="0" xfId="0" applyFill="1" applyBorder="1"/>
    <xf numFmtId="0" fontId="0" fillId="10" borderId="9" xfId="0" applyFill="1" applyBorder="1"/>
    <xf numFmtId="0" fontId="0" fillId="0" borderId="13" xfId="0" applyBorder="1"/>
    <xf numFmtId="0" fontId="0" fillId="0" borderId="2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/>
    <xf numFmtId="0" fontId="35" fillId="0" borderId="24" xfId="0" applyFont="1" applyBorder="1"/>
    <xf numFmtId="3" fontId="35" fillId="0" borderId="0" xfId="0" applyNumberFormat="1" applyFont="1" applyBorder="1"/>
    <xf numFmtId="10" fontId="36" fillId="0" borderId="0" xfId="0" applyNumberFormat="1" applyFont="1" applyBorder="1"/>
    <xf numFmtId="0" fontId="35" fillId="0" borderId="0" xfId="0" applyFont="1" applyBorder="1"/>
    <xf numFmtId="0" fontId="0" fillId="0" borderId="25" xfId="0" applyFill="1" applyBorder="1" applyAlignment="1">
      <alignment horizontal="left"/>
    </xf>
    <xf numFmtId="0" fontId="0" fillId="0" borderId="12" xfId="0" applyBorder="1" applyAlignment="1">
      <alignment horizontal="right"/>
    </xf>
    <xf numFmtId="9" fontId="0" fillId="0" borderId="0" xfId="1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2" fillId="0" borderId="24" xfId="0" applyFont="1" applyBorder="1"/>
    <xf numFmtId="167" fontId="0" fillId="0" borderId="0" xfId="0" applyNumberFormat="1" applyBorder="1" applyAlignment="1">
      <alignment horizontal="center"/>
    </xf>
    <xf numFmtId="43" fontId="0" fillId="0" borderId="0" xfId="3" applyFont="1" applyBorder="1" applyAlignment="1">
      <alignment horizontal="center"/>
    </xf>
    <xf numFmtId="2" fontId="0" fillId="0" borderId="13" xfId="0" applyNumberFormat="1" applyBorder="1"/>
    <xf numFmtId="0" fontId="5" fillId="0" borderId="24" xfId="0" quotePrefix="1" applyFont="1" applyBorder="1"/>
    <xf numFmtId="0" fontId="23" fillId="0" borderId="24" xfId="0" applyFont="1" applyBorder="1"/>
    <xf numFmtId="0" fontId="0" fillId="0" borderId="0" xfId="0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43" fontId="0" fillId="0" borderId="0" xfId="0" applyNumberFormat="1" applyBorder="1"/>
    <xf numFmtId="171" fontId="0" fillId="0" borderId="0" xfId="0" applyNumberFormat="1" applyBorder="1" applyAlignment="1">
      <alignment horizontal="center"/>
    </xf>
    <xf numFmtId="0" fontId="0" fillId="0" borderId="7" xfId="0" applyBorder="1"/>
    <xf numFmtId="9" fontId="0" fillId="0" borderId="11" xfId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71" fontId="0" fillId="0" borderId="11" xfId="0" applyNumberFormat="1" applyFont="1" applyBorder="1" applyAlignment="1">
      <alignment horizontal="right"/>
    </xf>
    <xf numFmtId="9" fontId="41" fillId="0" borderId="11" xfId="0" applyNumberFormat="1" applyFont="1" applyBorder="1" applyAlignment="1">
      <alignment horizontal="center"/>
    </xf>
    <xf numFmtId="169" fontId="34" fillId="0" borderId="0" xfId="3" applyNumberFormat="1" applyFont="1" applyBorder="1"/>
    <xf numFmtId="169" fontId="0" fillId="0" borderId="32" xfId="3" applyNumberFormat="1" applyFont="1" applyBorder="1"/>
    <xf numFmtId="0" fontId="5" fillId="0" borderId="3" xfId="0" applyFont="1" applyBorder="1" applyAlignment="1">
      <alignment wrapText="1"/>
    </xf>
    <xf numFmtId="167" fontId="31" fillId="0" borderId="0" xfId="2" applyNumberFormat="1" applyFont="1" applyBorder="1" applyAlignment="1">
      <alignment horizontal="center"/>
    </xf>
    <xf numFmtId="0" fontId="31" fillId="0" borderId="25" xfId="0" applyFont="1" applyBorder="1"/>
    <xf numFmtId="0" fontId="38" fillId="6" borderId="3" xfId="0" applyFont="1" applyFill="1" applyBorder="1" applyAlignment="1">
      <alignment horizontal="left"/>
    </xf>
    <xf numFmtId="169" fontId="34" fillId="0" borderId="3" xfId="3" applyNumberFormat="1" applyFont="1" applyBorder="1"/>
    <xf numFmtId="0" fontId="5" fillId="0" borderId="24" xfId="0" applyFont="1" applyFill="1" applyBorder="1"/>
    <xf numFmtId="0" fontId="22" fillId="0" borderId="3" xfId="0" applyFont="1" applyBorder="1" applyAlignment="1">
      <alignment horizontal="right"/>
    </xf>
    <xf numFmtId="169" fontId="22" fillId="4" borderId="3" xfId="3" applyNumberFormat="1" applyFont="1" applyFill="1" applyBorder="1"/>
    <xf numFmtId="169" fontId="22" fillId="0" borderId="3" xfId="3" applyNumberFormat="1" applyFont="1" applyFill="1" applyBorder="1"/>
    <xf numFmtId="0" fontId="22" fillId="0" borderId="3" xfId="0" applyFont="1" applyBorder="1"/>
    <xf numFmtId="0" fontId="22" fillId="3" borderId="3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right" wrapText="1" indent="1"/>
    </xf>
    <xf numFmtId="169" fontId="32" fillId="0" borderId="3" xfId="3" applyNumberFormat="1" applyFont="1" applyFill="1" applyBorder="1" applyAlignment="1">
      <alignment horizontal="right" wrapText="1" indent="1"/>
    </xf>
    <xf numFmtId="0" fontId="40" fillId="8" borderId="3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32" fillId="0" borderId="3" xfId="0" applyFont="1" applyBorder="1" applyAlignment="1"/>
    <xf numFmtId="169" fontId="11" fillId="0" borderId="3" xfId="3" applyNumberFormat="1" applyFont="1" applyFill="1" applyBorder="1"/>
    <xf numFmtId="0" fontId="14" fillId="0" borderId="3" xfId="0" applyFont="1" applyBorder="1"/>
    <xf numFmtId="0" fontId="25" fillId="0" borderId="3" xfId="0" applyFont="1" applyBorder="1" applyAlignment="1">
      <alignment horizontal="right"/>
    </xf>
    <xf numFmtId="0" fontId="14" fillId="0" borderId="3" xfId="0" applyFont="1" applyBorder="1" applyAlignment="1">
      <alignment horizontal="left"/>
    </xf>
    <xf numFmtId="0" fontId="32" fillId="0" borderId="3" xfId="0" applyFont="1" applyBorder="1"/>
    <xf numFmtId="0" fontId="14" fillId="0" borderId="3" xfId="0" applyFont="1" applyBorder="1" applyAlignment="1">
      <alignment wrapText="1"/>
    </xf>
    <xf numFmtId="0" fontId="32" fillId="0" borderId="3" xfId="0" applyFont="1" applyBorder="1" applyAlignment="1">
      <alignment horizontal="left"/>
    </xf>
    <xf numFmtId="0" fontId="32" fillId="0" borderId="7" xfId="0" applyFont="1" applyFill="1" applyBorder="1" applyAlignment="1">
      <alignment horizontal="left"/>
    </xf>
    <xf numFmtId="0" fontId="42" fillId="0" borderId="3" xfId="0" applyFont="1" applyBorder="1" applyAlignment="1"/>
    <xf numFmtId="0" fontId="42" fillId="0" borderId="3" xfId="0" applyFont="1" applyBorder="1"/>
    <xf numFmtId="0" fontId="43" fillId="0" borderId="3" xfId="0" applyFont="1" applyBorder="1" applyAlignment="1">
      <alignment horizontal="left"/>
    </xf>
    <xf numFmtId="0" fontId="44" fillId="0" borderId="3" xfId="0" applyFont="1" applyBorder="1"/>
    <xf numFmtId="3" fontId="5" fillId="0" borderId="0" xfId="0" applyNumberFormat="1" applyFont="1" applyFill="1" applyBorder="1" applyAlignment="1">
      <alignment horizontal="right" wrapText="1"/>
    </xf>
    <xf numFmtId="169" fontId="0" fillId="0" borderId="3" xfId="3" applyNumberFormat="1" applyFont="1" applyBorder="1"/>
    <xf numFmtId="169" fontId="32" fillId="2" borderId="3" xfId="3" applyNumberFormat="1" applyFont="1" applyFill="1" applyBorder="1" applyAlignment="1">
      <alignment wrapText="1"/>
    </xf>
    <xf numFmtId="169" fontId="14" fillId="0" borderId="3" xfId="3" applyNumberFormat="1" applyFont="1" applyBorder="1" applyAlignment="1"/>
    <xf numFmtId="169" fontId="32" fillId="0" borderId="3" xfId="3" applyNumberFormat="1" applyFont="1" applyBorder="1" applyAlignment="1"/>
    <xf numFmtId="169" fontId="0" fillId="0" borderId="0" xfId="3" applyNumberFormat="1" applyFont="1"/>
    <xf numFmtId="169" fontId="32" fillId="0" borderId="9" xfId="3" applyNumberFormat="1" applyFont="1" applyBorder="1"/>
    <xf numFmtId="169" fontId="32" fillId="0" borderId="9" xfId="3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43" fontId="11" fillId="0" borderId="7" xfId="3" applyNumberFormat="1" applyFont="1" applyFill="1" applyBorder="1"/>
    <xf numFmtId="43" fontId="13" fillId="0" borderId="0" xfId="0" applyNumberFormat="1" applyFont="1" applyFill="1" applyBorder="1" applyAlignment="1"/>
    <xf numFmtId="169" fontId="14" fillId="0" borderId="3" xfId="0" applyNumberFormat="1" applyFont="1" applyBorder="1" applyAlignment="1"/>
    <xf numFmtId="43" fontId="22" fillId="0" borderId="3" xfId="3" applyNumberFormat="1" applyFont="1" applyBorder="1"/>
    <xf numFmtId="0" fontId="0" fillId="0" borderId="24" xfId="0" applyFont="1" applyBorder="1"/>
    <xf numFmtId="0" fontId="22" fillId="0" borderId="24" xfId="0" applyFont="1" applyFill="1" applyBorder="1"/>
    <xf numFmtId="3" fontId="22" fillId="0" borderId="13" xfId="0" applyNumberFormat="1" applyFont="1" applyBorder="1"/>
    <xf numFmtId="164" fontId="0" fillId="0" borderId="13" xfId="0" applyNumberFormat="1" applyBorder="1"/>
    <xf numFmtId="164" fontId="0" fillId="0" borderId="0" xfId="3" applyNumberFormat="1" applyFont="1" applyBorder="1"/>
    <xf numFmtId="164" fontId="22" fillId="0" borderId="0" xfId="0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164" fontId="0" fillId="0" borderId="9" xfId="0" applyNumberFormat="1" applyBorder="1"/>
    <xf numFmtId="164" fontId="0" fillId="0" borderId="9" xfId="2" applyNumberFormat="1" applyFont="1" applyBorder="1"/>
    <xf numFmtId="164" fontId="22" fillId="0" borderId="0" xfId="2" applyNumberFormat="1" applyFont="1" applyBorder="1"/>
    <xf numFmtId="164" fontId="0" fillId="10" borderId="14" xfId="2" applyNumberFormat="1" applyFont="1" applyFill="1" applyBorder="1"/>
    <xf numFmtId="164" fontId="0" fillId="10" borderId="0" xfId="2" applyNumberFormat="1" applyFont="1" applyFill="1" applyBorder="1"/>
    <xf numFmtId="164" fontId="0" fillId="10" borderId="9" xfId="2" applyNumberFormat="1" applyFont="1" applyFill="1" applyBorder="1"/>
    <xf numFmtId="0" fontId="46" fillId="6" borderId="3" xfId="0" applyFont="1" applyFill="1" applyBorder="1" applyAlignment="1"/>
    <xf numFmtId="0" fontId="46" fillId="6" borderId="7" xfId="0" applyFont="1" applyFill="1" applyBorder="1" applyAlignment="1">
      <alignment horizontal="left"/>
    </xf>
    <xf numFmtId="0" fontId="46" fillId="6" borderId="3" xfId="0" applyFont="1" applyFill="1" applyBorder="1" applyAlignment="1">
      <alignment horizontal="left"/>
    </xf>
    <xf numFmtId="165" fontId="26" fillId="0" borderId="3" xfId="0" applyNumberFormat="1" applyFont="1" applyFill="1" applyBorder="1" applyAlignment="1"/>
    <xf numFmtId="0" fontId="6" fillId="0" borderId="3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left" wrapText="1"/>
    </xf>
    <xf numFmtId="0" fontId="0" fillId="0" borderId="0" xfId="0" applyFont="1"/>
    <xf numFmtId="0" fontId="0" fillId="0" borderId="0" xfId="0" applyFont="1" applyFill="1"/>
    <xf numFmtId="0" fontId="48" fillId="0" borderId="0" xfId="0" applyFont="1" applyFill="1" applyAlignment="1">
      <alignment wrapText="1"/>
    </xf>
    <xf numFmtId="0" fontId="0" fillId="0" borderId="0" xfId="0" applyFont="1" applyAlignment="1"/>
    <xf numFmtId="0" fontId="0" fillId="0" borderId="13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0" fillId="10" borderId="9" xfId="0" applyFill="1" applyBorder="1" applyAlignment="1">
      <alignment horizontal="center" wrapText="1"/>
    </xf>
    <xf numFmtId="0" fontId="0" fillId="9" borderId="13" xfId="0" applyFont="1" applyFill="1" applyBorder="1"/>
    <xf numFmtId="4" fontId="22" fillId="0" borderId="13" xfId="0" applyNumberFormat="1" applyFont="1" applyFill="1" applyBorder="1"/>
    <xf numFmtId="44" fontId="22" fillId="0" borderId="13" xfId="2" applyFont="1" applyBorder="1"/>
    <xf numFmtId="2" fontId="22" fillId="0" borderId="13" xfId="0" applyNumberFormat="1" applyFont="1" applyBorder="1"/>
    <xf numFmtId="0" fontId="23" fillId="0" borderId="13" xfId="0" applyFont="1" applyBorder="1"/>
    <xf numFmtId="0" fontId="19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5" fillId="9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5" fillId="9" borderId="23" xfId="0" applyFont="1" applyFill="1" applyBorder="1" applyAlignment="1">
      <alignment horizontal="center" wrapText="1"/>
    </xf>
    <xf numFmtId="0" fontId="45" fillId="9" borderId="14" xfId="0" applyFont="1" applyFill="1" applyBorder="1" applyAlignment="1">
      <alignment horizontal="center" wrapText="1"/>
    </xf>
    <xf numFmtId="0" fontId="45" fillId="9" borderId="27" xfId="0" applyFont="1" applyFill="1" applyBorder="1" applyAlignment="1">
      <alignment horizontal="center" wrapText="1"/>
    </xf>
    <xf numFmtId="3" fontId="25" fillId="0" borderId="24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9" fillId="9" borderId="23" xfId="0" applyFont="1" applyFill="1" applyBorder="1" applyAlignment="1">
      <alignment horizontal="center"/>
    </xf>
    <xf numFmtId="0" fontId="49" fillId="9" borderId="1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5" fillId="9" borderId="15" xfId="0" applyFont="1" applyFill="1" applyBorder="1" applyAlignment="1">
      <alignment horizontal="center" wrapText="1"/>
    </xf>
    <xf numFmtId="0" fontId="45" fillId="9" borderId="16" xfId="0" applyFont="1" applyFill="1" applyBorder="1" applyAlignment="1">
      <alignment horizontal="center" wrapText="1"/>
    </xf>
    <xf numFmtId="0" fontId="45" fillId="9" borderId="17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'ClientRetentionAnal''s 20xw.20xx'!$G$12:$G$14</c:f>
              <c:strCache>
                <c:ptCount val="3"/>
                <c:pt idx="0">
                  <c:v>RETAINED</c:v>
                </c:pt>
                <c:pt idx="1">
                  <c:v>NEW </c:v>
                </c:pt>
                <c:pt idx="2">
                  <c:v>RETURNED</c:v>
                </c:pt>
              </c:strCache>
            </c:strRef>
          </c:cat>
          <c:val>
            <c:numRef>
              <c:f>'ClientRetentionAnal''s 20xw.20xx'!$H$12:$H$14</c:f>
              <c:numCache>
                <c:formatCode>General</c:formatCode>
                <c:ptCount val="3"/>
                <c:pt idx="0">
                  <c:v>1928</c:v>
                </c:pt>
                <c:pt idx="1">
                  <c:v>594</c:v>
                </c:pt>
                <c:pt idx="2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4-4E22-9DED-D8DA5A1C2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433705</xdr:colOff>
      <xdr:row>17</xdr:row>
      <xdr:rowOff>97155</xdr:rowOff>
    </xdr:from>
    <xdr:to>
      <xdr:col>9</xdr:col>
      <xdr:colOff>27940</xdr:colOff>
      <xdr:row>31</xdr:row>
      <xdr:rowOff>27305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G100"/>
  <sheetViews>
    <sheetView tabSelected="1" zoomScaleNormal="100" workbookViewId="0"/>
  </sheetViews>
  <sheetFormatPr defaultRowHeight="15" x14ac:dyDescent="0.25"/>
  <cols>
    <col min="1" max="1" width="7.42578125" customWidth="1"/>
    <col min="2" max="2" width="42" customWidth="1"/>
    <col min="3" max="3" width="19.85546875" style="51" customWidth="1"/>
    <col min="4" max="4" width="17.42578125" customWidth="1"/>
    <col min="5" max="5" width="17.5703125" customWidth="1"/>
    <col min="6" max="6" width="24.42578125" customWidth="1"/>
    <col min="7" max="7" width="41.5703125" customWidth="1"/>
  </cols>
  <sheetData>
    <row r="1" spans="2:7" ht="21.75" customHeight="1" x14ac:dyDescent="0.3">
      <c r="B1" s="330" t="s">
        <v>58</v>
      </c>
      <c r="C1" s="330"/>
      <c r="D1" s="330"/>
    </row>
    <row r="2" spans="2:7" x14ac:dyDescent="0.25">
      <c r="B2" s="331" t="s">
        <v>210</v>
      </c>
      <c r="C2" s="331"/>
      <c r="D2" s="331"/>
    </row>
    <row r="3" spans="2:7" x14ac:dyDescent="0.25">
      <c r="B3" s="332" t="s">
        <v>280</v>
      </c>
      <c r="C3" s="332"/>
      <c r="D3" s="332"/>
    </row>
    <row r="4" spans="2:7" ht="19.899999999999999" customHeight="1" x14ac:dyDescent="0.35">
      <c r="B4" s="306" t="s">
        <v>120</v>
      </c>
      <c r="C4" s="100"/>
      <c r="D4" s="100"/>
      <c r="E4" s="105"/>
      <c r="F4" s="106"/>
      <c r="G4" s="106"/>
    </row>
    <row r="5" spans="2:7" x14ac:dyDescent="0.25">
      <c r="B5" s="167" t="s">
        <v>125</v>
      </c>
      <c r="C5" s="58"/>
      <c r="D5" s="11"/>
      <c r="E5" s="16"/>
      <c r="F5" s="16"/>
      <c r="G5" s="16"/>
    </row>
    <row r="6" spans="2:7" x14ac:dyDescent="0.25">
      <c r="B6" s="192" t="s">
        <v>190</v>
      </c>
      <c r="C6" s="58"/>
      <c r="D6" s="11"/>
      <c r="E6" s="16"/>
      <c r="F6" s="16"/>
      <c r="G6" s="16"/>
    </row>
    <row r="7" spans="2:7" x14ac:dyDescent="0.25">
      <c r="B7" s="28" t="s">
        <v>121</v>
      </c>
      <c r="C7" s="86">
        <v>-1950</v>
      </c>
      <c r="D7" s="87"/>
      <c r="E7" s="16"/>
      <c r="F7" s="16"/>
      <c r="G7" s="16"/>
    </row>
    <row r="8" spans="2:7" x14ac:dyDescent="0.25">
      <c r="B8" s="29" t="s">
        <v>10</v>
      </c>
      <c r="C8" s="86">
        <v>50</v>
      </c>
      <c r="D8" s="86"/>
      <c r="E8" s="16"/>
      <c r="F8" s="16"/>
      <c r="G8" s="16"/>
    </row>
    <row r="9" spans="2:7" ht="15.75" x14ac:dyDescent="0.25">
      <c r="B9" s="31" t="s">
        <v>289</v>
      </c>
      <c r="C9" s="86">
        <f>'AgedReceiv''s&amp;Trans''nRep20xw.20x'!G18</f>
        <v>101839.37459999998</v>
      </c>
      <c r="D9" s="86"/>
      <c r="E9" s="103"/>
      <c r="F9" s="104"/>
      <c r="G9" s="104"/>
    </row>
    <row r="10" spans="2:7" x14ac:dyDescent="0.25">
      <c r="B10" s="19" t="s">
        <v>290</v>
      </c>
      <c r="C10" s="86">
        <v>-25602</v>
      </c>
      <c r="D10" s="86"/>
      <c r="E10" s="3"/>
      <c r="F10" s="329"/>
      <c r="G10" s="329"/>
    </row>
    <row r="11" spans="2:7" s="172" customFormat="1" x14ac:dyDescent="0.25">
      <c r="B11" s="191" t="s">
        <v>191</v>
      </c>
      <c r="C11" s="86"/>
      <c r="D11" s="86">
        <f>SUM(C7:C10)</f>
        <v>74337.374599999981</v>
      </c>
      <c r="E11" s="3"/>
      <c r="F11" s="176"/>
      <c r="G11" s="176"/>
    </row>
    <row r="12" spans="2:7" x14ac:dyDescent="0.25">
      <c r="B12" s="193" t="s">
        <v>122</v>
      </c>
      <c r="C12" s="86"/>
      <c r="D12" s="86"/>
      <c r="E12" s="7"/>
    </row>
    <row r="13" spans="2:7" x14ac:dyDescent="0.25">
      <c r="B13" s="29" t="s">
        <v>123</v>
      </c>
      <c r="C13" s="86">
        <v>52180</v>
      </c>
      <c r="D13" s="86"/>
      <c r="E13" s="7"/>
    </row>
    <row r="14" spans="2:7" s="172" customFormat="1" x14ac:dyDescent="0.25">
      <c r="B14" s="29" t="s">
        <v>211</v>
      </c>
      <c r="C14" s="86">
        <v>-5120</v>
      </c>
      <c r="D14" s="86"/>
      <c r="E14" s="7"/>
    </row>
    <row r="15" spans="2:7" s="172" customFormat="1" x14ac:dyDescent="0.25">
      <c r="B15" s="195" t="s">
        <v>192</v>
      </c>
      <c r="C15" s="86"/>
      <c r="D15" s="86">
        <f>SUM(C13:C14)</f>
        <v>47060</v>
      </c>
      <c r="E15" s="7"/>
    </row>
    <row r="16" spans="2:7" x14ac:dyDescent="0.25">
      <c r="B16" s="194" t="s">
        <v>124</v>
      </c>
      <c r="C16" s="86"/>
      <c r="D16" s="86"/>
      <c r="E16" s="7" t="s">
        <v>230</v>
      </c>
    </row>
    <row r="17" spans="2:6" x14ac:dyDescent="0.25">
      <c r="B17" s="28" t="s">
        <v>126</v>
      </c>
      <c r="C17" s="86">
        <v>6472</v>
      </c>
      <c r="D17" s="86"/>
      <c r="E17" s="7"/>
    </row>
    <row r="18" spans="2:6" x14ac:dyDescent="0.25">
      <c r="B18" s="15" t="s">
        <v>127</v>
      </c>
      <c r="C18" s="86">
        <v>0</v>
      </c>
      <c r="D18" s="86"/>
      <c r="E18" s="7"/>
    </row>
    <row r="19" spans="2:6" x14ac:dyDescent="0.25">
      <c r="B19" s="195" t="s">
        <v>193</v>
      </c>
      <c r="C19" s="52"/>
      <c r="D19" s="196">
        <f>SUM(C17:C18)</f>
        <v>6472</v>
      </c>
    </row>
    <row r="20" spans="2:6" x14ac:dyDescent="0.25">
      <c r="B20" s="20" t="s">
        <v>128</v>
      </c>
      <c r="C20" s="54"/>
      <c r="D20" s="89">
        <f>SUM(D8:D19)</f>
        <v>127869.37459999998</v>
      </c>
    </row>
    <row r="21" spans="2:6" x14ac:dyDescent="0.25">
      <c r="B21" s="32" t="s">
        <v>129</v>
      </c>
      <c r="C21" s="55"/>
      <c r="D21" s="2"/>
      <c r="E21" s="14"/>
    </row>
    <row r="22" spans="2:6" x14ac:dyDescent="0.25">
      <c r="B22" s="29" t="s">
        <v>130</v>
      </c>
      <c r="C22" s="86">
        <v>115633</v>
      </c>
      <c r="D22" s="86"/>
      <c r="F22" s="3"/>
    </row>
    <row r="23" spans="2:6" x14ac:dyDescent="0.25">
      <c r="B23" s="29" t="s">
        <v>131</v>
      </c>
      <c r="C23" s="86">
        <v>-76162</v>
      </c>
      <c r="D23" s="86"/>
      <c r="F23" s="3"/>
    </row>
    <row r="24" spans="2:6" x14ac:dyDescent="0.25">
      <c r="B24" s="29" t="s">
        <v>136</v>
      </c>
      <c r="C24" s="86">
        <v>5000</v>
      </c>
      <c r="D24" s="86"/>
      <c r="F24" s="3"/>
    </row>
    <row r="25" spans="2:6" x14ac:dyDescent="0.25">
      <c r="B25" s="29" t="s">
        <v>132</v>
      </c>
      <c r="C25" s="86">
        <v>-3333</v>
      </c>
      <c r="D25" s="86"/>
      <c r="F25" s="3"/>
    </row>
    <row r="26" spans="2:6" x14ac:dyDescent="0.25">
      <c r="B26" s="29" t="s">
        <v>133</v>
      </c>
      <c r="C26" s="86">
        <v>20000</v>
      </c>
      <c r="D26" s="86"/>
      <c r="F26" s="3"/>
    </row>
    <row r="27" spans="2:6" x14ac:dyDescent="0.25">
      <c r="B27" s="29" t="s">
        <v>137</v>
      </c>
      <c r="C27" s="86">
        <v>-20000</v>
      </c>
      <c r="D27" s="86"/>
      <c r="F27" s="3"/>
    </row>
    <row r="28" spans="2:6" x14ac:dyDescent="0.25">
      <c r="B28" s="29" t="s">
        <v>176</v>
      </c>
      <c r="C28" s="86">
        <v>53178</v>
      </c>
      <c r="D28" s="86"/>
      <c r="F28" s="5"/>
    </row>
    <row r="29" spans="2:6" x14ac:dyDescent="0.25">
      <c r="B29" s="29" t="s">
        <v>134</v>
      </c>
      <c r="C29" s="86">
        <v>-12051</v>
      </c>
      <c r="D29" s="86"/>
      <c r="F29" s="3"/>
    </row>
    <row r="30" spans="2:6" s="172" customFormat="1" x14ac:dyDescent="0.25">
      <c r="B30" s="195" t="s">
        <v>194</v>
      </c>
      <c r="C30" s="86"/>
      <c r="D30" s="86">
        <f>SUM(C22:C29)</f>
        <v>82265</v>
      </c>
      <c r="F30" s="3"/>
    </row>
    <row r="31" spans="2:6" x14ac:dyDescent="0.25">
      <c r="B31" s="30" t="s">
        <v>135</v>
      </c>
      <c r="C31" s="86"/>
      <c r="D31" s="86"/>
      <c r="F31" s="3"/>
    </row>
    <row r="32" spans="2:6" x14ac:dyDescent="0.25">
      <c r="B32" s="21" t="s">
        <v>164</v>
      </c>
      <c r="C32" s="86">
        <v>0</v>
      </c>
      <c r="D32" s="86"/>
      <c r="E32" s="9"/>
      <c r="F32" s="3"/>
    </row>
    <row r="33" spans="2:7" x14ac:dyDescent="0.25">
      <c r="B33" s="21" t="s">
        <v>165</v>
      </c>
      <c r="C33" s="86">
        <v>0</v>
      </c>
      <c r="D33" s="86"/>
      <c r="E33" s="9"/>
      <c r="F33" s="3"/>
    </row>
    <row r="34" spans="2:7" s="172" customFormat="1" x14ac:dyDescent="0.25">
      <c r="B34" s="195" t="s">
        <v>281</v>
      </c>
      <c r="C34" s="86"/>
      <c r="D34" s="86">
        <f>SUM(C32:C33)</f>
        <v>0</v>
      </c>
      <c r="E34" s="9"/>
      <c r="F34" s="3"/>
    </row>
    <row r="35" spans="2:7" x14ac:dyDescent="0.25">
      <c r="B35" s="22" t="s">
        <v>163</v>
      </c>
      <c r="C35" s="197"/>
      <c r="D35" s="198">
        <f>SUM(D22:D34)</f>
        <v>82265</v>
      </c>
      <c r="E35" s="10"/>
    </row>
    <row r="36" spans="2:7" x14ac:dyDescent="0.25">
      <c r="B36" s="23" t="s">
        <v>161</v>
      </c>
      <c r="C36" s="56"/>
      <c r="D36" s="96">
        <f>D35+D20</f>
        <v>210134.37459999998</v>
      </c>
      <c r="F36" s="9"/>
      <c r="G36" s="5"/>
    </row>
    <row r="37" spans="2:7" x14ac:dyDescent="0.25">
      <c r="B37" s="33"/>
      <c r="C37" s="47"/>
      <c r="D37" s="12"/>
    </row>
    <row r="38" spans="2:7" ht="21" x14ac:dyDescent="0.35">
      <c r="B38" s="307" t="s">
        <v>148</v>
      </c>
      <c r="C38" s="57"/>
      <c r="D38" s="17"/>
      <c r="E38" s="63"/>
    </row>
    <row r="39" spans="2:7" x14ac:dyDescent="0.25">
      <c r="B39" s="194" t="s">
        <v>196</v>
      </c>
      <c r="C39" s="47"/>
      <c r="D39" s="11"/>
      <c r="E39" s="13"/>
    </row>
    <row r="40" spans="2:7" x14ac:dyDescent="0.25">
      <c r="B40" s="34" t="s">
        <v>138</v>
      </c>
      <c r="C40" s="86">
        <v>41620</v>
      </c>
      <c r="D40" s="88"/>
      <c r="E40" s="13"/>
    </row>
    <row r="41" spans="2:7" x14ac:dyDescent="0.25">
      <c r="B41" s="24" t="s">
        <v>139</v>
      </c>
      <c r="C41" s="90"/>
      <c r="D41" s="88"/>
      <c r="E41" s="13"/>
    </row>
    <row r="42" spans="2:7" x14ac:dyDescent="0.25">
      <c r="B42" s="24" t="s">
        <v>140</v>
      </c>
      <c r="C42" s="90"/>
      <c r="D42" s="88"/>
      <c r="E42" s="13"/>
    </row>
    <row r="43" spans="2:7" x14ac:dyDescent="0.25">
      <c r="B43" s="24" t="s">
        <v>141</v>
      </c>
      <c r="C43" s="90"/>
      <c r="D43" s="88"/>
      <c r="E43" s="13"/>
    </row>
    <row r="44" spans="2:7" x14ac:dyDescent="0.25">
      <c r="B44" s="24" t="s">
        <v>142</v>
      </c>
      <c r="C44" s="90"/>
      <c r="D44" s="88"/>
      <c r="E44" s="13"/>
    </row>
    <row r="45" spans="2:7" x14ac:dyDescent="0.25">
      <c r="B45" s="195" t="s">
        <v>195</v>
      </c>
      <c r="C45" s="91"/>
      <c r="D45" s="88">
        <f>SUM(C40:C45)</f>
        <v>41620</v>
      </c>
      <c r="E45" s="5"/>
    </row>
    <row r="46" spans="2:7" x14ac:dyDescent="0.25">
      <c r="B46" s="194" t="s">
        <v>292</v>
      </c>
      <c r="C46" s="92"/>
      <c r="D46" s="88"/>
    </row>
    <row r="47" spans="2:7" x14ac:dyDescent="0.25">
      <c r="B47" s="35" t="s">
        <v>294</v>
      </c>
      <c r="C47" s="92">
        <f>(C9+C10)/11</f>
        <v>6930.6704181818168</v>
      </c>
      <c r="D47" s="88">
        <v>6931</v>
      </c>
      <c r="E47" s="172"/>
    </row>
    <row r="48" spans="2:7" x14ac:dyDescent="0.25">
      <c r="B48" s="194" t="s">
        <v>293</v>
      </c>
      <c r="C48" s="92"/>
      <c r="D48" s="88"/>
      <c r="E48" s="172"/>
    </row>
    <row r="49" spans="2:5" s="172" customFormat="1" x14ac:dyDescent="0.25">
      <c r="B49" s="35" t="s">
        <v>143</v>
      </c>
      <c r="C49" s="92">
        <v>21320</v>
      </c>
      <c r="D49" s="88"/>
      <c r="E49"/>
    </row>
    <row r="50" spans="2:5" x14ac:dyDescent="0.25">
      <c r="B50" s="35" t="s">
        <v>145</v>
      </c>
      <c r="C50" s="92">
        <v>-9871</v>
      </c>
      <c r="D50" s="88"/>
    </row>
    <row r="51" spans="2:5" x14ac:dyDescent="0.25">
      <c r="B51" s="328" t="s">
        <v>291</v>
      </c>
      <c r="C51" s="92"/>
      <c r="D51" s="88">
        <f>SUM(C49:C50)</f>
        <v>11449</v>
      </c>
      <c r="E51" s="172"/>
    </row>
    <row r="52" spans="2:5" x14ac:dyDescent="0.25">
      <c r="B52" s="194" t="s">
        <v>144</v>
      </c>
      <c r="C52" s="86"/>
      <c r="D52" s="88"/>
    </row>
    <row r="53" spans="2:5" x14ac:dyDescent="0.25">
      <c r="B53" s="34" t="s">
        <v>146</v>
      </c>
      <c r="C53" s="91">
        <v>36923</v>
      </c>
      <c r="D53" s="88"/>
    </row>
    <row r="54" spans="2:5" x14ac:dyDescent="0.25">
      <c r="B54" s="34" t="s">
        <v>168</v>
      </c>
      <c r="C54" s="91">
        <v>3499</v>
      </c>
      <c r="D54" s="88"/>
    </row>
    <row r="55" spans="2:5" s="172" customFormat="1" x14ac:dyDescent="0.25">
      <c r="B55" s="34" t="s">
        <v>171</v>
      </c>
      <c r="C55" s="91">
        <v>12200</v>
      </c>
      <c r="D55" s="88"/>
      <c r="E55"/>
    </row>
    <row r="56" spans="2:5" x14ac:dyDescent="0.25">
      <c r="B56" s="34" t="s">
        <v>147</v>
      </c>
      <c r="C56" s="91">
        <v>500</v>
      </c>
      <c r="D56" s="199"/>
    </row>
    <row r="57" spans="2:5" x14ac:dyDescent="0.25">
      <c r="B57" s="195" t="s">
        <v>197</v>
      </c>
      <c r="C57" s="91"/>
      <c r="D57" s="200">
        <f>SUM(C53:C56)</f>
        <v>53122</v>
      </c>
      <c r="E57" s="172"/>
    </row>
    <row r="58" spans="2:5" x14ac:dyDescent="0.25">
      <c r="B58" s="38" t="s">
        <v>149</v>
      </c>
      <c r="C58" s="59"/>
      <c r="D58" s="93">
        <f>SUM(D40:D57)</f>
        <v>113122</v>
      </c>
    </row>
    <row r="59" spans="2:5" x14ac:dyDescent="0.25">
      <c r="B59" s="25" t="s">
        <v>172</v>
      </c>
      <c r="C59" s="92">
        <v>26000</v>
      </c>
      <c r="D59" s="95"/>
    </row>
    <row r="60" spans="2:5" x14ac:dyDescent="0.25">
      <c r="B60" s="25" t="s">
        <v>150</v>
      </c>
      <c r="C60" s="92">
        <v>2693</v>
      </c>
      <c r="D60" s="95"/>
    </row>
    <row r="61" spans="2:5" x14ac:dyDescent="0.25">
      <c r="B61" s="25" t="s">
        <v>177</v>
      </c>
      <c r="C61" s="92">
        <v>38951</v>
      </c>
      <c r="D61" s="95"/>
    </row>
    <row r="62" spans="2:5" x14ac:dyDescent="0.25">
      <c r="B62" s="38" t="s">
        <v>166</v>
      </c>
      <c r="C62" s="59"/>
      <c r="D62" s="101">
        <f>SUM(C59:C61)</f>
        <v>67644</v>
      </c>
    </row>
    <row r="63" spans="2:5" x14ac:dyDescent="0.25">
      <c r="B63" s="26" t="s">
        <v>167</v>
      </c>
      <c r="C63" s="60"/>
      <c r="D63" s="102">
        <f>D58+D62</f>
        <v>180766</v>
      </c>
    </row>
    <row r="64" spans="2:5" s="172" customFormat="1" ht="16.149999999999999" customHeight="1" x14ac:dyDescent="0.25">
      <c r="B64" s="97"/>
      <c r="C64" s="98"/>
      <c r="D64" s="99"/>
      <c r="E64"/>
    </row>
    <row r="65" spans="2:5" ht="21" x14ac:dyDescent="0.35">
      <c r="B65" s="308" t="s">
        <v>151</v>
      </c>
      <c r="C65" s="57"/>
      <c r="D65" s="17"/>
    </row>
    <row r="66" spans="2:5" ht="21" x14ac:dyDescent="0.35">
      <c r="B66" s="311" t="s">
        <v>282</v>
      </c>
      <c r="C66" s="309"/>
      <c r="D66" s="310"/>
      <c r="E66" s="172"/>
    </row>
    <row r="67" spans="2:5" x14ac:dyDescent="0.25">
      <c r="B67" s="36" t="s">
        <v>153</v>
      </c>
      <c r="C67" s="94">
        <v>300000</v>
      </c>
      <c r="D67" s="94"/>
    </row>
    <row r="68" spans="2:5" x14ac:dyDescent="0.25">
      <c r="B68" s="36" t="s">
        <v>154</v>
      </c>
      <c r="C68" s="94">
        <v>0</v>
      </c>
      <c r="D68" s="94"/>
    </row>
    <row r="69" spans="2:5" s="172" customFormat="1" x14ac:dyDescent="0.25">
      <c r="B69" s="18" t="s">
        <v>155</v>
      </c>
      <c r="C69" s="94">
        <v>0</v>
      </c>
      <c r="D69" s="94"/>
      <c r="E69"/>
    </row>
    <row r="70" spans="2:5" x14ac:dyDescent="0.25">
      <c r="B70" s="39" t="s">
        <v>152</v>
      </c>
      <c r="C70" s="94"/>
      <c r="D70" s="94">
        <f>SUM(C67:C69)</f>
        <v>300000</v>
      </c>
    </row>
    <row r="71" spans="2:5" x14ac:dyDescent="0.25">
      <c r="B71" s="312" t="s">
        <v>283</v>
      </c>
      <c r="C71" s="94"/>
      <c r="D71" s="94"/>
      <c r="E71" s="172"/>
    </row>
    <row r="72" spans="2:5" x14ac:dyDescent="0.25">
      <c r="B72" s="48" t="s">
        <v>156</v>
      </c>
      <c r="C72" s="94">
        <f>'Income Statement 20xw.20xx'!D81</f>
        <v>56102.066965000238</v>
      </c>
      <c r="D72" s="94"/>
    </row>
    <row r="73" spans="2:5" x14ac:dyDescent="0.25">
      <c r="B73" s="36" t="s">
        <v>157</v>
      </c>
      <c r="C73" s="94">
        <v>-200000</v>
      </c>
      <c r="D73" s="94"/>
    </row>
    <row r="74" spans="2:5" x14ac:dyDescent="0.25">
      <c r="B74" s="36" t="s">
        <v>158</v>
      </c>
      <c r="C74" s="94">
        <v>0</v>
      </c>
      <c r="D74" s="94"/>
    </row>
    <row r="75" spans="2:5" x14ac:dyDescent="0.25">
      <c r="B75" s="36" t="s">
        <v>159</v>
      </c>
      <c r="C75" s="94">
        <f>(D36-D63)-(C67+C68+C69+C72+C73+C74+C76)</f>
        <v>-126733.69236500026</v>
      </c>
      <c r="D75" s="94"/>
    </row>
    <row r="76" spans="2:5" x14ac:dyDescent="0.25">
      <c r="B76" s="36" t="s">
        <v>160</v>
      </c>
      <c r="C76" s="94">
        <v>0</v>
      </c>
      <c r="D76" s="94"/>
    </row>
    <row r="77" spans="2:5" x14ac:dyDescent="0.25">
      <c r="B77" s="39" t="s">
        <v>173</v>
      </c>
      <c r="C77" s="94"/>
      <c r="D77" s="94">
        <f>SUM(C72:C76)</f>
        <v>-270631.62540000002</v>
      </c>
    </row>
    <row r="78" spans="2:5" x14ac:dyDescent="0.25">
      <c r="B78" s="27" t="s">
        <v>162</v>
      </c>
      <c r="C78" s="207"/>
      <c r="D78" s="208">
        <f>D70+D77</f>
        <v>29368.374599999981</v>
      </c>
    </row>
    <row r="79" spans="2:5" x14ac:dyDescent="0.25">
      <c r="B79" s="37"/>
      <c r="C79" s="209" t="s">
        <v>219</v>
      </c>
      <c r="D79" s="210">
        <f>D36-D63</f>
        <v>29368.374599999981</v>
      </c>
      <c r="E79" t="s">
        <v>220</v>
      </c>
    </row>
    <row r="80" spans="2:5" x14ac:dyDescent="0.25">
      <c r="B80" s="3"/>
      <c r="C80" s="61"/>
    </row>
    <row r="81" spans="2:4" x14ac:dyDescent="0.25">
      <c r="B81" s="3"/>
      <c r="C81" s="61"/>
      <c r="D81" s="8"/>
    </row>
    <row r="82" spans="2:4" x14ac:dyDescent="0.25">
      <c r="B82" s="3"/>
      <c r="C82" s="61"/>
      <c r="D82" s="8"/>
    </row>
    <row r="83" spans="2:4" x14ac:dyDescent="0.25">
      <c r="B83" s="3"/>
      <c r="C83" s="61"/>
      <c r="D83" s="8"/>
    </row>
    <row r="84" spans="2:4" x14ac:dyDescent="0.25">
      <c r="B84" s="6"/>
      <c r="C84" s="53"/>
      <c r="D84" s="9"/>
    </row>
    <row r="85" spans="2:4" x14ac:dyDescent="0.25">
      <c r="B85" s="3"/>
      <c r="C85" s="53"/>
      <c r="D85" s="3"/>
    </row>
    <row r="87" spans="2:4" x14ac:dyDescent="0.25">
      <c r="B87" s="3"/>
      <c r="C87" s="53"/>
    </row>
    <row r="92" spans="2:4" x14ac:dyDescent="0.25">
      <c r="B92" s="3"/>
    </row>
    <row r="93" spans="2:4" x14ac:dyDescent="0.25">
      <c r="B93" s="3"/>
    </row>
    <row r="94" spans="2:4" x14ac:dyDescent="0.25">
      <c r="B94" s="3"/>
    </row>
    <row r="96" spans="2:4" x14ac:dyDescent="0.25">
      <c r="B96" s="7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</sheetData>
  <mergeCells count="4">
    <mergeCell ref="F10:G10"/>
    <mergeCell ref="B1:D1"/>
    <mergeCell ref="B2:D2"/>
    <mergeCell ref="B3:D3"/>
  </mergeCells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I87"/>
  <sheetViews>
    <sheetView zoomScaleNormal="100" workbookViewId="0"/>
  </sheetViews>
  <sheetFormatPr defaultRowHeight="15" x14ac:dyDescent="0.25"/>
  <cols>
    <col min="1" max="1" width="8.85546875" style="172"/>
    <col min="2" max="2" width="53.42578125" customWidth="1"/>
    <col min="3" max="3" width="15.5703125" style="172" customWidth="1"/>
    <col min="4" max="4" width="19.42578125" style="49" customWidth="1"/>
    <col min="5" max="5" width="12.42578125" style="108" customWidth="1"/>
    <col min="6" max="6" width="14.5703125" style="16" customWidth="1"/>
    <col min="8" max="8" width="13.140625" customWidth="1"/>
  </cols>
  <sheetData>
    <row r="1" spans="2:6" s="313" customFormat="1" ht="15" customHeight="1" x14ac:dyDescent="0.3">
      <c r="B1" s="333" t="s">
        <v>58</v>
      </c>
      <c r="C1" s="334"/>
      <c r="D1" s="335"/>
      <c r="E1" s="315"/>
      <c r="F1" s="315"/>
    </row>
    <row r="2" spans="2:6" s="313" customFormat="1" x14ac:dyDescent="0.25">
      <c r="B2" s="336" t="s">
        <v>208</v>
      </c>
      <c r="C2" s="337"/>
      <c r="D2" s="338"/>
      <c r="E2" s="108"/>
      <c r="F2" s="314"/>
    </row>
    <row r="3" spans="2:6" s="313" customFormat="1" x14ac:dyDescent="0.25">
      <c r="B3" s="339" t="s">
        <v>272</v>
      </c>
      <c r="C3" s="340"/>
      <c r="D3" s="341"/>
      <c r="E3" s="108"/>
      <c r="F3" s="314"/>
    </row>
    <row r="4" spans="2:6" ht="21" x14ac:dyDescent="0.35">
      <c r="B4" s="254" t="s">
        <v>242</v>
      </c>
      <c r="C4" s="177"/>
      <c r="D4" s="17"/>
      <c r="E4" s="121"/>
      <c r="F4" s="82"/>
    </row>
    <row r="5" spans="2:6" x14ac:dyDescent="0.25">
      <c r="B5" s="206" t="s">
        <v>117</v>
      </c>
      <c r="C5" s="148"/>
      <c r="D5" s="255">
        <f>'ServiceReport(Income)20xw.20xx'!C61-'Income Statement 20xw.20xx'!D6-'Income Statement 20xw.20xx'!D7-D8</f>
        <v>577116.27800000017</v>
      </c>
      <c r="E5" s="111"/>
    </row>
    <row r="6" spans="2:6" x14ac:dyDescent="0.25">
      <c r="B6" s="206" t="s">
        <v>118</v>
      </c>
      <c r="C6" s="148"/>
      <c r="D6" s="255">
        <v>272025</v>
      </c>
      <c r="E6" s="168"/>
      <c r="F6" s="249"/>
    </row>
    <row r="7" spans="2:6" s="172" customFormat="1" x14ac:dyDescent="0.25">
      <c r="B7" s="206" t="s">
        <v>217</v>
      </c>
      <c r="C7" s="148"/>
      <c r="D7" s="255">
        <v>2587</v>
      </c>
      <c r="E7" s="168"/>
      <c r="F7" s="202"/>
    </row>
    <row r="8" spans="2:6" x14ac:dyDescent="0.25">
      <c r="B8" s="256" t="s">
        <v>20</v>
      </c>
      <c r="C8" s="12"/>
      <c r="D8" s="280">
        <v>29404.179</v>
      </c>
      <c r="E8" s="168"/>
      <c r="F8" s="80"/>
    </row>
    <row r="9" spans="2:6" x14ac:dyDescent="0.25">
      <c r="B9" s="257" t="s">
        <v>209</v>
      </c>
      <c r="C9" s="178"/>
      <c r="D9" s="258">
        <f>SUM(D5:D8)</f>
        <v>881132.45700000017</v>
      </c>
      <c r="E9" s="169"/>
      <c r="F9" s="83"/>
    </row>
    <row r="10" spans="2:6" s="172" customFormat="1" x14ac:dyDescent="0.25">
      <c r="B10" s="257"/>
      <c r="C10" s="178"/>
      <c r="D10" s="259"/>
      <c r="E10" s="169"/>
      <c r="F10" s="83"/>
    </row>
    <row r="11" spans="2:6" ht="15" customHeight="1" x14ac:dyDescent="0.25">
      <c r="B11" s="260" t="s">
        <v>244</v>
      </c>
      <c r="C11" s="179"/>
      <c r="D11" s="259">
        <f>'CostOfGoodsSold(COGS)20xw.20xx'!C15</f>
        <v>209551</v>
      </c>
      <c r="E11" s="113"/>
      <c r="F11" s="109"/>
    </row>
    <row r="12" spans="2:6" s="172" customFormat="1" ht="15" customHeight="1" x14ac:dyDescent="0.25">
      <c r="B12" s="260"/>
      <c r="C12" s="179"/>
      <c r="D12" s="259"/>
      <c r="E12" s="113"/>
      <c r="F12" s="109"/>
    </row>
    <row r="13" spans="2:6" x14ac:dyDescent="0.25">
      <c r="B13" s="261" t="s">
        <v>0</v>
      </c>
      <c r="C13" s="180"/>
      <c r="D13" s="281">
        <f>D9-D11</f>
        <v>671581.45700000017</v>
      </c>
      <c r="E13" s="170"/>
      <c r="F13" s="84"/>
    </row>
    <row r="14" spans="2:6" s="172" customFormat="1" ht="13.35" customHeight="1" x14ac:dyDescent="0.25">
      <c r="B14" s="262"/>
      <c r="C14" s="181"/>
      <c r="D14" s="263"/>
      <c r="E14" s="170"/>
      <c r="F14" s="84"/>
    </row>
    <row r="15" spans="2:6" x14ac:dyDescent="0.25">
      <c r="B15" s="264" t="s">
        <v>103</v>
      </c>
      <c r="C15" s="182"/>
      <c r="D15" s="264"/>
      <c r="E15" s="121"/>
      <c r="F15" s="82"/>
    </row>
    <row r="16" spans="2:6" s="172" customFormat="1" x14ac:dyDescent="0.25">
      <c r="B16" s="265" t="s">
        <v>243</v>
      </c>
      <c r="C16" s="183"/>
      <c r="D16" s="265"/>
      <c r="E16" s="121"/>
      <c r="F16" s="82"/>
    </row>
    <row r="17" spans="2:9" x14ac:dyDescent="0.25">
      <c r="B17" s="275" t="s">
        <v>241</v>
      </c>
      <c r="C17" s="184"/>
      <c r="D17" s="267"/>
      <c r="E17" s="168"/>
      <c r="F17" s="81"/>
      <c r="H17" s="67"/>
      <c r="I17" s="3"/>
    </row>
    <row r="18" spans="2:9" x14ac:dyDescent="0.25">
      <c r="B18" s="268" t="s">
        <v>108</v>
      </c>
      <c r="C18" s="288">
        <v>95000</v>
      </c>
      <c r="D18" s="186"/>
      <c r="E18" s="168"/>
      <c r="F18" s="109"/>
      <c r="G18" s="3"/>
      <c r="H18" s="70"/>
      <c r="I18" s="3"/>
    </row>
    <row r="19" spans="2:9" x14ac:dyDescent="0.25">
      <c r="B19" s="268" t="s">
        <v>187</v>
      </c>
      <c r="C19" s="288">
        <v>95000</v>
      </c>
      <c r="D19" s="186"/>
      <c r="E19" s="110"/>
      <c r="F19" s="110"/>
      <c r="H19" s="44"/>
    </row>
    <row r="20" spans="2:9" x14ac:dyDescent="0.25">
      <c r="B20" s="268" t="s">
        <v>249</v>
      </c>
      <c r="C20" s="288">
        <f>SUM(C18:C19)*0.09</f>
        <v>17100</v>
      </c>
      <c r="D20" s="186"/>
      <c r="E20" s="110"/>
      <c r="F20" s="110"/>
      <c r="H20" s="44"/>
    </row>
    <row r="21" spans="2:9" s="172" customFormat="1" x14ac:dyDescent="0.25">
      <c r="B21" s="268" t="s">
        <v>247</v>
      </c>
      <c r="C21" s="288">
        <f>SUM(C18:C20)*0.0175</f>
        <v>3624.2500000000005</v>
      </c>
      <c r="D21" s="12"/>
      <c r="E21" s="110"/>
      <c r="F21" s="110"/>
      <c r="H21" s="44"/>
    </row>
    <row r="22" spans="2:9" x14ac:dyDescent="0.25">
      <c r="B22" s="268" t="s">
        <v>248</v>
      </c>
      <c r="C22" s="288">
        <v>6288.5717400000003</v>
      </c>
      <c r="D22" s="186"/>
      <c r="E22" s="168"/>
      <c r="F22" s="109"/>
      <c r="H22" s="70"/>
    </row>
    <row r="23" spans="2:9" s="172" customFormat="1" x14ac:dyDescent="0.25">
      <c r="B23" s="270" t="s">
        <v>245</v>
      </c>
      <c r="C23" s="288">
        <v>3803.5278599999997</v>
      </c>
      <c r="D23" s="186"/>
      <c r="E23" s="168"/>
      <c r="F23" s="109"/>
      <c r="H23" s="70"/>
    </row>
    <row r="24" spans="2:9" s="172" customFormat="1" x14ac:dyDescent="0.25">
      <c r="B24" s="270" t="s">
        <v>253</v>
      </c>
      <c r="C24" s="288">
        <v>3326</v>
      </c>
      <c r="D24" s="186"/>
      <c r="E24" s="168"/>
      <c r="F24" s="109"/>
      <c r="H24" s="70"/>
    </row>
    <row r="25" spans="2:9" s="172" customFormat="1" x14ac:dyDescent="0.25">
      <c r="B25" s="270" t="s">
        <v>74</v>
      </c>
      <c r="C25" s="288">
        <v>1477</v>
      </c>
      <c r="D25" s="189"/>
      <c r="E25" s="168"/>
      <c r="F25" s="109"/>
      <c r="H25" s="70"/>
    </row>
    <row r="26" spans="2:9" s="172" customFormat="1" x14ac:dyDescent="0.25">
      <c r="B26" s="270"/>
      <c r="C26" s="288"/>
      <c r="D26" s="189"/>
      <c r="E26" s="168"/>
      <c r="F26" s="109"/>
      <c r="H26" s="70"/>
    </row>
    <row r="27" spans="2:9" s="172" customFormat="1" x14ac:dyDescent="0.25">
      <c r="B27" s="266" t="s">
        <v>240</v>
      </c>
      <c r="C27" s="288"/>
      <c r="D27" s="186"/>
      <c r="E27" s="168"/>
      <c r="F27" s="109"/>
      <c r="H27" s="70"/>
    </row>
    <row r="28" spans="2:9" s="172" customFormat="1" x14ac:dyDescent="0.25">
      <c r="B28" s="268" t="s">
        <v>250</v>
      </c>
      <c r="C28" s="288">
        <v>36049</v>
      </c>
      <c r="D28" s="186"/>
      <c r="E28" s="168"/>
      <c r="F28" s="109"/>
      <c r="H28" s="70"/>
    </row>
    <row r="29" spans="2:9" s="172" customFormat="1" x14ac:dyDescent="0.25">
      <c r="B29" s="268" t="s">
        <v>251</v>
      </c>
      <c r="C29" s="288">
        <v>80176</v>
      </c>
      <c r="D29" s="12"/>
      <c r="E29" s="168"/>
      <c r="F29" s="109"/>
      <c r="H29" s="70"/>
    </row>
    <row r="30" spans="2:9" x14ac:dyDescent="0.25">
      <c r="B30" s="268" t="s">
        <v>98</v>
      </c>
      <c r="C30" s="288">
        <v>4500</v>
      </c>
      <c r="D30" s="186"/>
      <c r="E30" s="111"/>
      <c r="F30" s="81"/>
      <c r="H30" s="67"/>
    </row>
    <row r="31" spans="2:9" x14ac:dyDescent="0.25">
      <c r="B31" s="268" t="s">
        <v>249</v>
      </c>
      <c r="C31" s="288">
        <f>SUM(C28:C30)*0.09</f>
        <v>10865.25</v>
      </c>
      <c r="D31" s="186"/>
      <c r="E31" s="168"/>
      <c r="F31" s="109"/>
      <c r="H31" s="70"/>
    </row>
    <row r="32" spans="2:9" x14ac:dyDescent="0.25">
      <c r="B32" s="268" t="s">
        <v>246</v>
      </c>
      <c r="C32" s="288">
        <f>SUM(C28:C31)*0.0175</f>
        <v>2302.8293750000003</v>
      </c>
      <c r="D32" s="186"/>
      <c r="E32" s="110"/>
      <c r="F32" s="166"/>
      <c r="H32" s="67"/>
    </row>
    <row r="33" spans="2:8" x14ac:dyDescent="0.25">
      <c r="B33" s="270" t="s">
        <v>254</v>
      </c>
      <c r="C33" s="288">
        <v>1459</v>
      </c>
      <c r="D33" s="186"/>
      <c r="E33" s="111"/>
      <c r="F33" s="109"/>
      <c r="H33" s="70"/>
    </row>
    <row r="34" spans="2:8" s="172" customFormat="1" x14ac:dyDescent="0.25">
      <c r="B34" s="268" t="s">
        <v>252</v>
      </c>
      <c r="C34" s="288">
        <v>1200</v>
      </c>
      <c r="D34" s="12"/>
      <c r="E34" s="111"/>
      <c r="F34" s="109"/>
      <c r="H34" s="70"/>
    </row>
    <row r="35" spans="2:8" x14ac:dyDescent="0.25">
      <c r="B35" s="270" t="s">
        <v>73</v>
      </c>
      <c r="C35" s="288">
        <v>1744.4139899999998</v>
      </c>
      <c r="D35" s="186"/>
      <c r="E35" s="111"/>
      <c r="F35" s="81"/>
      <c r="H35" s="67"/>
    </row>
    <row r="36" spans="2:8" s="172" customFormat="1" x14ac:dyDescent="0.25">
      <c r="B36" s="270" t="s">
        <v>1</v>
      </c>
      <c r="C36" s="288">
        <v>3299.22</v>
      </c>
      <c r="D36" s="186"/>
      <c r="E36" s="111"/>
      <c r="F36" s="81"/>
      <c r="H36" s="173"/>
    </row>
    <row r="37" spans="2:8" s="172" customFormat="1" x14ac:dyDescent="0.25">
      <c r="B37" s="269" t="s">
        <v>263</v>
      </c>
      <c r="C37" s="288"/>
      <c r="D37" s="291">
        <f>SUM(C18:C36)</f>
        <v>367215.06296499993</v>
      </c>
      <c r="E37" s="108"/>
      <c r="F37" s="81"/>
    </row>
    <row r="38" spans="2:8" s="172" customFormat="1" x14ac:dyDescent="0.25">
      <c r="B38" s="270"/>
      <c r="C38" s="289"/>
      <c r="D38" s="186"/>
      <c r="E38" s="108"/>
      <c r="F38" s="81"/>
    </row>
    <row r="39" spans="2:8" x14ac:dyDescent="0.25">
      <c r="B39" s="271" t="s">
        <v>255</v>
      </c>
      <c r="C39" s="288"/>
      <c r="D39" s="186"/>
      <c r="E39" s="171"/>
      <c r="F39" s="81"/>
    </row>
    <row r="40" spans="2:8" s="172" customFormat="1" x14ac:dyDescent="0.25">
      <c r="B40" s="276" t="s">
        <v>256</v>
      </c>
      <c r="C40" s="185"/>
      <c r="D40" s="290"/>
      <c r="E40" s="171"/>
      <c r="F40" s="81"/>
    </row>
    <row r="41" spans="2:8" x14ac:dyDescent="0.25">
      <c r="B41" s="270" t="s">
        <v>6</v>
      </c>
      <c r="C41" s="185">
        <v>14650.72631</v>
      </c>
      <c r="D41" s="282"/>
      <c r="E41" s="168"/>
      <c r="F41" s="109"/>
    </row>
    <row r="42" spans="2:8" x14ac:dyDescent="0.25">
      <c r="B42" s="270" t="s">
        <v>7</v>
      </c>
      <c r="C42" s="185">
        <v>2260.7750000000001</v>
      </c>
      <c r="D42" s="282"/>
      <c r="E42" s="168"/>
      <c r="F42" s="109"/>
    </row>
    <row r="43" spans="2:8" x14ac:dyDescent="0.25">
      <c r="B43" s="270" t="s">
        <v>8</v>
      </c>
      <c r="C43" s="185">
        <v>859.09449999999993</v>
      </c>
      <c r="D43" s="282"/>
      <c r="E43" s="168"/>
      <c r="F43" s="109"/>
    </row>
    <row r="44" spans="2:8" s="172" customFormat="1" x14ac:dyDescent="0.25">
      <c r="B44" s="277" t="s">
        <v>257</v>
      </c>
      <c r="C44" s="185"/>
      <c r="D44" s="282"/>
      <c r="E44" s="168"/>
      <c r="F44" s="109"/>
    </row>
    <row r="45" spans="2:8" x14ac:dyDescent="0.25">
      <c r="B45" s="270" t="s">
        <v>206</v>
      </c>
      <c r="C45" s="185">
        <v>6366</v>
      </c>
      <c r="D45" s="282"/>
      <c r="E45" s="168"/>
      <c r="F45" s="109"/>
    </row>
    <row r="46" spans="2:8" x14ac:dyDescent="0.25">
      <c r="B46" s="270" t="s">
        <v>170</v>
      </c>
      <c r="C46" s="185">
        <v>6786.8465499999993</v>
      </c>
      <c r="D46" s="282"/>
      <c r="E46" s="111"/>
      <c r="F46" s="109"/>
      <c r="H46" s="71"/>
    </row>
    <row r="47" spans="2:8" x14ac:dyDescent="0.25">
      <c r="B47" s="270" t="s">
        <v>174</v>
      </c>
      <c r="C47" s="185">
        <v>1560</v>
      </c>
      <c r="D47" s="282"/>
      <c r="E47" s="70"/>
      <c r="F47" s="70"/>
      <c r="H47" s="72"/>
    </row>
    <row r="48" spans="2:8" x14ac:dyDescent="0.25">
      <c r="B48" s="270" t="s">
        <v>178</v>
      </c>
      <c r="C48" s="185">
        <v>2337</v>
      </c>
      <c r="D48" s="282"/>
      <c r="E48" s="70"/>
      <c r="F48" s="70"/>
      <c r="H48" s="72"/>
    </row>
    <row r="49" spans="2:8" x14ac:dyDescent="0.25">
      <c r="B49" s="270" t="s">
        <v>179</v>
      </c>
      <c r="C49" s="185">
        <v>162</v>
      </c>
      <c r="D49" s="282"/>
      <c r="E49" s="70"/>
      <c r="F49" s="70"/>
      <c r="H49" s="72"/>
    </row>
    <row r="50" spans="2:8" x14ac:dyDescent="0.25">
      <c r="B50" s="272" t="s">
        <v>169</v>
      </c>
      <c r="C50" s="185">
        <v>2566</v>
      </c>
      <c r="D50" s="282"/>
      <c r="E50" s="111"/>
      <c r="F50" s="111"/>
    </row>
    <row r="51" spans="2:8" x14ac:dyDescent="0.25">
      <c r="B51" s="270" t="s">
        <v>205</v>
      </c>
      <c r="C51" s="185">
        <v>15602</v>
      </c>
      <c r="D51" s="282"/>
      <c r="E51" s="168"/>
      <c r="F51" s="109"/>
    </row>
    <row r="52" spans="2:8" x14ac:dyDescent="0.25">
      <c r="B52" s="270" t="s">
        <v>204</v>
      </c>
      <c r="C52" s="287">
        <v>1859</v>
      </c>
      <c r="D52" s="282"/>
      <c r="E52" s="168"/>
      <c r="F52" s="109"/>
    </row>
    <row r="53" spans="2:8" x14ac:dyDescent="0.25">
      <c r="B53" s="270" t="s">
        <v>9</v>
      </c>
      <c r="C53" s="185">
        <v>29593.544749999997</v>
      </c>
      <c r="D53" s="282"/>
      <c r="E53" s="168"/>
      <c r="F53" s="112"/>
    </row>
    <row r="54" spans="2:8" s="172" customFormat="1" x14ac:dyDescent="0.25">
      <c r="B54" s="270"/>
      <c r="C54" s="185"/>
      <c r="D54" s="282"/>
      <c r="E54" s="168"/>
      <c r="F54" s="112"/>
    </row>
    <row r="55" spans="2:8" s="172" customFormat="1" x14ac:dyDescent="0.25">
      <c r="B55" s="277" t="s">
        <v>262</v>
      </c>
      <c r="C55" s="185"/>
      <c r="D55" s="282"/>
      <c r="E55" s="168"/>
      <c r="F55" s="109"/>
    </row>
    <row r="56" spans="2:8" x14ac:dyDescent="0.25">
      <c r="B56" s="270" t="s">
        <v>201</v>
      </c>
      <c r="C56" s="185">
        <v>10586</v>
      </c>
      <c r="D56" s="282"/>
      <c r="E56" s="168"/>
      <c r="F56" s="109"/>
    </row>
    <row r="57" spans="2:8" s="172" customFormat="1" x14ac:dyDescent="0.25">
      <c r="B57" s="270" t="s">
        <v>203</v>
      </c>
      <c r="C57" s="185">
        <v>0</v>
      </c>
      <c r="D57" s="282"/>
      <c r="E57" s="168"/>
      <c r="F57" s="80"/>
    </row>
    <row r="58" spans="2:8" x14ac:dyDescent="0.25">
      <c r="B58" s="270" t="s">
        <v>202</v>
      </c>
      <c r="C58" s="185">
        <v>2282</v>
      </c>
      <c r="D58" s="282"/>
      <c r="E58" s="168"/>
      <c r="F58" s="80"/>
    </row>
    <row r="59" spans="2:8" s="172" customFormat="1" x14ac:dyDescent="0.25">
      <c r="B59" s="270" t="s">
        <v>264</v>
      </c>
      <c r="C59" s="185">
        <v>1540</v>
      </c>
      <c r="D59" s="282"/>
      <c r="E59" s="168"/>
      <c r="F59" s="80"/>
    </row>
    <row r="60" spans="2:8" s="172" customFormat="1" x14ac:dyDescent="0.25">
      <c r="B60" s="270"/>
      <c r="C60" s="185"/>
      <c r="D60" s="282"/>
      <c r="E60" s="168"/>
      <c r="F60" s="80"/>
    </row>
    <row r="61" spans="2:8" s="172" customFormat="1" x14ac:dyDescent="0.25">
      <c r="B61" s="277" t="s">
        <v>258</v>
      </c>
      <c r="C61" s="185"/>
      <c r="D61" s="282"/>
      <c r="E61" s="168"/>
      <c r="F61" s="109"/>
    </row>
    <row r="62" spans="2:8" x14ac:dyDescent="0.25">
      <c r="B62" s="268" t="s">
        <v>175</v>
      </c>
      <c r="C62" s="185">
        <v>80000</v>
      </c>
      <c r="D62" s="282"/>
      <c r="E62" s="111"/>
      <c r="F62" s="81"/>
    </row>
    <row r="63" spans="2:8" x14ac:dyDescent="0.25">
      <c r="B63" s="12"/>
      <c r="C63" s="280"/>
      <c r="D63" s="282"/>
      <c r="E63" s="171"/>
      <c r="F63" s="109"/>
    </row>
    <row r="64" spans="2:8" s="172" customFormat="1" x14ac:dyDescent="0.25">
      <c r="B64" s="277" t="s">
        <v>259</v>
      </c>
      <c r="C64" s="185"/>
      <c r="D64" s="283"/>
      <c r="E64" s="168"/>
      <c r="F64" s="109"/>
    </row>
    <row r="65" spans="2:6" s="172" customFormat="1" x14ac:dyDescent="0.25">
      <c r="B65" s="270" t="s">
        <v>207</v>
      </c>
      <c r="C65" s="185">
        <v>11454</v>
      </c>
      <c r="D65" s="283"/>
      <c r="E65" s="168"/>
      <c r="F65" s="109"/>
    </row>
    <row r="66" spans="2:6" s="172" customFormat="1" x14ac:dyDescent="0.25">
      <c r="B66" s="270" t="s">
        <v>75</v>
      </c>
      <c r="C66" s="185">
        <v>6501</v>
      </c>
      <c r="D66" s="283"/>
      <c r="E66" s="168"/>
      <c r="F66" s="109"/>
    </row>
    <row r="67" spans="2:6" s="172" customFormat="1" x14ac:dyDescent="0.25">
      <c r="B67" s="270"/>
      <c r="C67" s="185"/>
      <c r="D67" s="283"/>
      <c r="E67" s="168"/>
      <c r="F67" s="109"/>
    </row>
    <row r="68" spans="2:6" s="172" customFormat="1" x14ac:dyDescent="0.25">
      <c r="B68" s="277" t="s">
        <v>260</v>
      </c>
      <c r="C68" s="185"/>
      <c r="D68" s="283"/>
      <c r="E68" s="168"/>
      <c r="F68" s="109"/>
    </row>
    <row r="69" spans="2:6" s="172" customFormat="1" x14ac:dyDescent="0.25">
      <c r="B69" s="270" t="s">
        <v>2</v>
      </c>
      <c r="C69" s="185">
        <v>10145.450000000001</v>
      </c>
      <c r="D69" s="282"/>
      <c r="E69" s="168"/>
      <c r="F69" s="109"/>
    </row>
    <row r="70" spans="2:6" s="172" customFormat="1" x14ac:dyDescent="0.25">
      <c r="B70" s="270" t="s">
        <v>5</v>
      </c>
      <c r="C70" s="185">
        <v>1099.64096</v>
      </c>
      <c r="D70" s="282"/>
      <c r="E70" s="168"/>
      <c r="F70" s="109"/>
    </row>
    <row r="71" spans="2:6" s="172" customFormat="1" x14ac:dyDescent="0.25">
      <c r="B71" s="270" t="s">
        <v>199</v>
      </c>
      <c r="C71" s="185">
        <v>8397.25</v>
      </c>
      <c r="D71" s="282"/>
      <c r="E71" s="168"/>
      <c r="F71" s="109"/>
    </row>
    <row r="72" spans="2:6" x14ac:dyDescent="0.25">
      <c r="B72" s="270" t="s">
        <v>3</v>
      </c>
      <c r="C72" s="185">
        <v>3526.8089999999997</v>
      </c>
      <c r="D72" s="282"/>
      <c r="E72" s="168"/>
      <c r="F72" s="109"/>
    </row>
    <row r="73" spans="2:6" x14ac:dyDescent="0.25">
      <c r="B73" s="270" t="s">
        <v>198</v>
      </c>
      <c r="C73" s="185">
        <v>3676.19</v>
      </c>
      <c r="D73" s="282"/>
      <c r="E73" s="168"/>
      <c r="F73" s="80"/>
    </row>
    <row r="74" spans="2:6" s="172" customFormat="1" x14ac:dyDescent="0.25">
      <c r="B74" s="270"/>
      <c r="C74" s="185"/>
      <c r="D74" s="282"/>
      <c r="E74" s="168"/>
      <c r="F74" s="80"/>
    </row>
    <row r="75" spans="2:6" s="172" customFormat="1" x14ac:dyDescent="0.25">
      <c r="B75" s="278" t="s">
        <v>261</v>
      </c>
      <c r="C75" s="280"/>
      <c r="D75" s="280"/>
      <c r="E75" s="168"/>
      <c r="F75" s="109"/>
    </row>
    <row r="76" spans="2:6" x14ac:dyDescent="0.25">
      <c r="B76" s="270" t="s">
        <v>200</v>
      </c>
      <c r="C76" s="185">
        <v>12889</v>
      </c>
      <c r="D76" s="282"/>
      <c r="E76" s="168"/>
      <c r="F76" s="109"/>
    </row>
    <row r="77" spans="2:6" x14ac:dyDescent="0.25">
      <c r="B77" s="270" t="s">
        <v>4</v>
      </c>
      <c r="C77" s="185">
        <v>11564</v>
      </c>
      <c r="D77" s="282"/>
      <c r="E77" s="168"/>
      <c r="F77" s="109"/>
    </row>
    <row r="78" spans="2:6" ht="13.15" customHeight="1" x14ac:dyDescent="0.25">
      <c r="B78" s="270"/>
      <c r="C78" s="284"/>
      <c r="D78" s="282"/>
      <c r="E78" s="168"/>
      <c r="F78" s="109"/>
    </row>
    <row r="79" spans="2:6" s="172" customFormat="1" x14ac:dyDescent="0.25">
      <c r="B79" s="273" t="s">
        <v>188</v>
      </c>
      <c r="C79" s="190"/>
      <c r="D79" s="283">
        <f>SUM(C41:C78)</f>
        <v>248264.32707</v>
      </c>
      <c r="E79" s="168"/>
      <c r="F79" s="112"/>
    </row>
    <row r="80" spans="2:6" x14ac:dyDescent="0.25">
      <c r="B80" s="271" t="s">
        <v>76</v>
      </c>
      <c r="C80" s="285"/>
      <c r="D80" s="187">
        <f>D37+D79</f>
        <v>615479.39003499993</v>
      </c>
      <c r="E80" s="113"/>
      <c r="F80" s="113"/>
    </row>
    <row r="81" spans="2:6" x14ac:dyDescent="0.25">
      <c r="B81" s="274" t="s">
        <v>218</v>
      </c>
      <c r="C81" s="286"/>
      <c r="D81" s="188">
        <f>D13-D80</f>
        <v>56102.066965000238</v>
      </c>
      <c r="E81" s="114"/>
      <c r="F81" s="114"/>
    </row>
    <row r="82" spans="2:6" x14ac:dyDescent="0.25">
      <c r="B82" s="159"/>
      <c r="C82" s="159"/>
      <c r="D82" s="160"/>
      <c r="E82" s="115"/>
      <c r="F82" s="279"/>
    </row>
    <row r="83" spans="2:6" ht="18.75" customHeight="1" x14ac:dyDescent="0.25">
      <c r="B83" s="161"/>
      <c r="C83" s="161"/>
      <c r="D83" s="161"/>
      <c r="E83" s="16"/>
    </row>
    <row r="84" spans="2:6" x14ac:dyDescent="0.25">
      <c r="B84" s="119"/>
      <c r="C84" s="119"/>
      <c r="D84" s="120"/>
      <c r="E84" s="16"/>
    </row>
    <row r="85" spans="2:6" x14ac:dyDescent="0.25">
      <c r="B85" s="119"/>
      <c r="C85" s="119"/>
      <c r="D85" s="73"/>
    </row>
    <row r="86" spans="2:6" x14ac:dyDescent="0.25">
      <c r="B86" s="119"/>
      <c r="C86" s="119"/>
      <c r="D86" s="73"/>
    </row>
    <row r="87" spans="2:6" x14ac:dyDescent="0.25">
      <c r="B87" s="119"/>
      <c r="C87" s="119"/>
    </row>
  </sheetData>
  <mergeCells count="3">
    <mergeCell ref="B1:D1"/>
    <mergeCell ref="B2:D2"/>
    <mergeCell ref="B3:D3"/>
  </mergeCells>
  <pageMargins left="1.2204724409448819" right="0.23622047244094491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"/>
  <sheetViews>
    <sheetView workbookViewId="0"/>
  </sheetViews>
  <sheetFormatPr defaultRowHeight="15" x14ac:dyDescent="0.25"/>
  <cols>
    <col min="1" max="1" width="8.85546875" style="172"/>
    <col min="2" max="2" width="84.7109375" customWidth="1"/>
    <col min="3" max="3" width="13.5703125" customWidth="1"/>
    <col min="4" max="4" width="15.42578125" customWidth="1"/>
  </cols>
  <sheetData>
    <row r="1" spans="2:8" ht="18.75" x14ac:dyDescent="0.3">
      <c r="B1" s="333" t="s">
        <v>58</v>
      </c>
      <c r="C1" s="334"/>
      <c r="D1" s="334"/>
      <c r="E1" s="335"/>
    </row>
    <row r="2" spans="2:8" x14ac:dyDescent="0.25">
      <c r="B2" s="342" t="s">
        <v>72</v>
      </c>
      <c r="C2" s="343"/>
      <c r="D2" s="343"/>
      <c r="E2" s="344"/>
    </row>
    <row r="3" spans="2:8" x14ac:dyDescent="0.25">
      <c r="B3" s="345" t="s">
        <v>272</v>
      </c>
      <c r="C3" s="346"/>
      <c r="D3" s="346"/>
      <c r="E3" s="347"/>
    </row>
    <row r="4" spans="2:8" x14ac:dyDescent="0.25">
      <c r="B4" s="79"/>
      <c r="C4" s="173"/>
      <c r="D4" s="173"/>
      <c r="E4" s="219"/>
    </row>
    <row r="5" spans="2:8" x14ac:dyDescent="0.25">
      <c r="B5" s="234" t="s">
        <v>214</v>
      </c>
      <c r="C5" s="173"/>
      <c r="D5" s="173"/>
      <c r="E5" s="219"/>
    </row>
    <row r="6" spans="2:8" x14ac:dyDescent="0.25">
      <c r="B6" s="292" t="s">
        <v>57</v>
      </c>
      <c r="C6" s="201">
        <v>47534</v>
      </c>
      <c r="D6" s="173"/>
      <c r="E6" s="219"/>
    </row>
    <row r="7" spans="2:8" x14ac:dyDescent="0.25">
      <c r="B7" s="79" t="s">
        <v>265</v>
      </c>
      <c r="C7" s="201">
        <v>172745</v>
      </c>
      <c r="D7" s="173" t="s">
        <v>285</v>
      </c>
      <c r="E7" s="219"/>
      <c r="H7" s="79"/>
    </row>
    <row r="8" spans="2:8" x14ac:dyDescent="0.25">
      <c r="B8" s="79" t="s">
        <v>109</v>
      </c>
      <c r="C8" s="201">
        <v>-49060</v>
      </c>
      <c r="D8" s="173"/>
      <c r="E8" s="219"/>
    </row>
    <row r="9" spans="2:8" x14ac:dyDescent="0.25">
      <c r="B9" s="293" t="s">
        <v>215</v>
      </c>
      <c r="C9" s="175">
        <f>SUM(C6:C8)</f>
        <v>171219</v>
      </c>
      <c r="D9" s="173" t="s">
        <v>284</v>
      </c>
      <c r="E9" s="219"/>
    </row>
    <row r="10" spans="2:8" x14ac:dyDescent="0.25">
      <c r="B10" s="79"/>
      <c r="C10" s="173"/>
      <c r="D10" s="173"/>
      <c r="E10" s="219"/>
    </row>
    <row r="11" spans="2:8" x14ac:dyDescent="0.25">
      <c r="B11" s="234" t="s">
        <v>184</v>
      </c>
      <c r="C11" s="173"/>
      <c r="D11" s="173"/>
      <c r="E11" s="219"/>
    </row>
    <row r="12" spans="2:8" x14ac:dyDescent="0.25">
      <c r="B12" s="79" t="s">
        <v>212</v>
      </c>
      <c r="C12" s="203">
        <v>38332</v>
      </c>
      <c r="D12" s="173" t="s">
        <v>284</v>
      </c>
      <c r="E12" s="219"/>
    </row>
    <row r="13" spans="2:8" x14ac:dyDescent="0.25">
      <c r="B13" s="234" t="s">
        <v>185</v>
      </c>
      <c r="C13" s="175">
        <v>38332</v>
      </c>
      <c r="D13" s="173"/>
      <c r="E13" s="219"/>
    </row>
    <row r="14" spans="2:8" x14ac:dyDescent="0.25">
      <c r="B14" s="79"/>
      <c r="C14" s="173"/>
      <c r="D14" s="173"/>
      <c r="E14" s="219"/>
    </row>
    <row r="15" spans="2:8" ht="15.75" thickBot="1" x14ac:dyDescent="0.3">
      <c r="B15" s="234" t="s">
        <v>186</v>
      </c>
      <c r="C15" s="215">
        <f>C13+C9</f>
        <v>209551</v>
      </c>
      <c r="D15" s="173" t="s">
        <v>284</v>
      </c>
      <c r="E15" s="294"/>
    </row>
    <row r="16" spans="2:8" ht="15.75" thickTop="1" x14ac:dyDescent="0.25">
      <c r="B16" s="79"/>
      <c r="C16" s="173"/>
      <c r="D16" s="173"/>
      <c r="E16" s="219"/>
    </row>
    <row r="17" spans="2:5" x14ac:dyDescent="0.25">
      <c r="B17" s="122"/>
      <c r="C17" s="42"/>
      <c r="D17" s="42"/>
      <c r="E17" s="223"/>
    </row>
  </sheetData>
  <mergeCells count="3">
    <mergeCell ref="B1:E1"/>
    <mergeCell ref="B2:E2"/>
    <mergeCell ref="B3:E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1:M32"/>
  <sheetViews>
    <sheetView workbookViewId="0"/>
  </sheetViews>
  <sheetFormatPr defaultRowHeight="15" x14ac:dyDescent="0.25"/>
  <cols>
    <col min="1" max="1" width="2.7109375" style="172" customWidth="1"/>
    <col min="2" max="2" width="20.42578125" customWidth="1"/>
    <col min="4" max="4" width="11.5703125" customWidth="1"/>
    <col min="5" max="5" width="13.85546875" customWidth="1"/>
    <col min="6" max="6" width="16.140625" customWidth="1"/>
    <col min="7" max="7" width="12.85546875" customWidth="1"/>
    <col min="8" max="8" width="12.28515625" customWidth="1"/>
    <col min="9" max="9" width="14.42578125" style="1" bestFit="1" customWidth="1"/>
    <col min="10" max="10" width="17" bestFit="1" customWidth="1"/>
    <col min="11" max="11" width="17.5703125" bestFit="1" customWidth="1"/>
    <col min="12" max="12" width="14.5703125" customWidth="1"/>
    <col min="13" max="13" width="14.42578125" bestFit="1" customWidth="1"/>
    <col min="14" max="14" width="14" customWidth="1"/>
  </cols>
  <sheetData>
    <row r="1" spans="2:13" s="313" customFormat="1" ht="18.75" x14ac:dyDescent="0.3">
      <c r="B1" s="348" t="s">
        <v>58</v>
      </c>
      <c r="C1" s="349"/>
      <c r="D1" s="349"/>
      <c r="E1" s="349"/>
      <c r="F1" s="349"/>
      <c r="G1" s="349"/>
      <c r="H1" s="349"/>
      <c r="I1" s="349"/>
      <c r="J1" s="349"/>
      <c r="K1" s="323"/>
    </row>
    <row r="2" spans="2:13" s="313" customFormat="1" x14ac:dyDescent="0.25">
      <c r="B2" s="352" t="s">
        <v>231</v>
      </c>
      <c r="C2" s="353"/>
      <c r="D2" s="353"/>
      <c r="E2" s="353"/>
      <c r="F2" s="353"/>
      <c r="G2" s="353"/>
      <c r="H2" s="353"/>
      <c r="I2" s="353"/>
      <c r="J2" s="353"/>
      <c r="K2" s="317"/>
    </row>
    <row r="3" spans="2:13" s="313" customFormat="1" x14ac:dyDescent="0.25">
      <c r="B3" s="350" t="s">
        <v>273</v>
      </c>
      <c r="C3" s="351"/>
      <c r="D3" s="351"/>
      <c r="E3" s="351"/>
      <c r="F3" s="351"/>
      <c r="G3" s="351"/>
      <c r="H3" s="351"/>
      <c r="I3" s="351"/>
      <c r="J3" s="351"/>
      <c r="K3" s="317"/>
    </row>
    <row r="4" spans="2:13" ht="5.45" customHeight="1" x14ac:dyDescent="0.25">
      <c r="B4" s="79"/>
      <c r="C4" s="173"/>
      <c r="D4" s="173"/>
      <c r="E4" s="173"/>
      <c r="F4" s="173"/>
      <c r="G4" s="173"/>
      <c r="H4" s="214"/>
      <c r="I4" s="173"/>
      <c r="J4" s="173"/>
      <c r="K4" s="219"/>
    </row>
    <row r="5" spans="2:13" ht="30" x14ac:dyDescent="0.25">
      <c r="B5" s="79"/>
      <c r="C5" s="173"/>
      <c r="D5" s="173"/>
      <c r="G5" s="212" t="s">
        <v>181</v>
      </c>
      <c r="H5" s="214"/>
      <c r="I5" s="233" t="s">
        <v>180</v>
      </c>
      <c r="J5" s="318" t="s">
        <v>266</v>
      </c>
      <c r="K5" s="319" t="s">
        <v>286</v>
      </c>
    </row>
    <row r="6" spans="2:13" ht="6.6" customHeight="1" x14ac:dyDescent="0.25">
      <c r="B6" s="79"/>
      <c r="C6" s="173"/>
      <c r="D6" s="173"/>
      <c r="E6" s="173"/>
      <c r="F6" s="173"/>
      <c r="G6" s="173"/>
      <c r="H6" s="214"/>
      <c r="I6" s="173"/>
      <c r="J6" s="320"/>
      <c r="K6" s="219"/>
    </row>
    <row r="7" spans="2:13" x14ac:dyDescent="0.25">
      <c r="B7" s="234" t="s">
        <v>288</v>
      </c>
      <c r="C7" s="173"/>
      <c r="D7" s="173"/>
      <c r="E7" s="296"/>
      <c r="F7" s="72"/>
      <c r="G7" s="297">
        <v>66626.710000000006</v>
      </c>
      <c r="H7" s="214"/>
      <c r="I7" s="173"/>
      <c r="J7" s="173"/>
      <c r="K7" s="219"/>
      <c r="L7" s="43"/>
    </row>
    <row r="8" spans="2:13" s="172" customFormat="1" x14ac:dyDescent="0.25">
      <c r="B8" s="234"/>
      <c r="C8" s="173"/>
      <c r="D8" s="173"/>
      <c r="E8" s="318" t="s">
        <v>182</v>
      </c>
      <c r="F8" s="318" t="s">
        <v>183</v>
      </c>
      <c r="G8" s="72"/>
      <c r="H8" s="214"/>
      <c r="I8" s="173"/>
      <c r="J8" s="242"/>
      <c r="K8" s="324"/>
      <c r="L8" s="174"/>
    </row>
    <row r="9" spans="2:13" x14ac:dyDescent="0.25">
      <c r="B9" s="234" t="s">
        <v>287</v>
      </c>
      <c r="C9" s="173"/>
      <c r="D9" s="173"/>
      <c r="E9" s="298">
        <v>881132.45600000001</v>
      </c>
      <c r="F9" s="298">
        <v>88113.245599999995</v>
      </c>
      <c r="G9" s="299">
        <v>969245.70160000003</v>
      </c>
      <c r="H9" s="235"/>
      <c r="I9" s="69">
        <v>8244</v>
      </c>
      <c r="J9" s="72">
        <f>E9/I9</f>
        <v>106.88166618146531</v>
      </c>
      <c r="K9" s="295">
        <f>G9/I9</f>
        <v>117.56983279961185</v>
      </c>
    </row>
    <row r="10" spans="2:13" x14ac:dyDescent="0.25">
      <c r="B10" s="79"/>
      <c r="C10" s="44"/>
      <c r="D10" s="44"/>
      <c r="E10" s="298"/>
      <c r="F10" s="298"/>
      <c r="G10" s="299"/>
      <c r="H10" s="235"/>
      <c r="I10" s="69"/>
      <c r="J10" s="321"/>
      <c r="K10" s="219"/>
      <c r="L10" s="116"/>
      <c r="M10" s="44"/>
    </row>
    <row r="11" spans="2:13" s="172" customFormat="1" x14ac:dyDescent="0.25">
      <c r="B11" s="234" t="s">
        <v>102</v>
      </c>
      <c r="C11" s="173"/>
      <c r="D11" s="173"/>
      <c r="E11" s="72"/>
      <c r="F11" s="72"/>
      <c r="G11" s="72"/>
      <c r="H11" s="214"/>
      <c r="I11" s="173"/>
      <c r="J11" s="173"/>
      <c r="K11" s="219"/>
      <c r="L11" s="116"/>
      <c r="M11" s="44"/>
    </row>
    <row r="12" spans="2:13" x14ac:dyDescent="0.25">
      <c r="B12" s="79" t="s">
        <v>62</v>
      </c>
      <c r="C12" s="173"/>
      <c r="D12" s="173"/>
      <c r="E12" s="296"/>
      <c r="F12" s="296"/>
      <c r="G12" s="298">
        <v>244239</v>
      </c>
      <c r="H12" s="214"/>
      <c r="I12" s="173"/>
      <c r="J12" s="173"/>
      <c r="K12" s="219"/>
      <c r="L12" s="116"/>
      <c r="M12" s="44"/>
    </row>
    <row r="13" spans="2:13" x14ac:dyDescent="0.25">
      <c r="B13" s="79" t="s">
        <v>63</v>
      </c>
      <c r="C13" s="173"/>
      <c r="D13" s="173"/>
      <c r="E13" s="296"/>
      <c r="F13" s="296"/>
      <c r="G13" s="298">
        <v>58310.082000000002</v>
      </c>
      <c r="H13" s="236"/>
      <c r="I13" s="76"/>
      <c r="J13" s="76"/>
      <c r="K13" s="219"/>
      <c r="L13" s="43"/>
    </row>
    <row r="14" spans="2:13" x14ac:dyDescent="0.25">
      <c r="B14" s="79" t="s">
        <v>64</v>
      </c>
      <c r="C14" s="173"/>
      <c r="D14" s="173"/>
      <c r="E14" s="296"/>
      <c r="F14" s="296"/>
      <c r="G14" s="298">
        <v>211562.95500000002</v>
      </c>
      <c r="H14" s="163"/>
      <c r="I14" s="44"/>
      <c r="J14" s="44"/>
      <c r="K14" s="325"/>
    </row>
    <row r="15" spans="2:13" x14ac:dyDescent="0.25">
      <c r="B15" s="79" t="s">
        <v>65</v>
      </c>
      <c r="C15" s="173"/>
      <c r="D15" s="173"/>
      <c r="E15" s="296"/>
      <c r="F15" s="296"/>
      <c r="G15" s="298">
        <v>419921</v>
      </c>
      <c r="H15" s="163"/>
      <c r="I15" s="44"/>
      <c r="J15" s="44"/>
      <c r="K15" s="237"/>
      <c r="L15" s="41"/>
    </row>
    <row r="16" spans="2:13" x14ac:dyDescent="0.25">
      <c r="B16" s="244"/>
      <c r="C16" s="162"/>
      <c r="D16" s="162"/>
      <c r="E16" s="300"/>
      <c r="F16" s="300"/>
      <c r="G16" s="301">
        <f>SUM(G12:G15)</f>
        <v>934033.03700000001</v>
      </c>
      <c r="H16" s="173"/>
      <c r="I16" s="163"/>
      <c r="J16" s="44"/>
      <c r="K16" s="326"/>
      <c r="L16" s="41"/>
    </row>
    <row r="17" spans="2:13" x14ac:dyDescent="0.25">
      <c r="B17" s="79"/>
      <c r="C17" s="173"/>
      <c r="D17" s="173"/>
      <c r="E17" s="72"/>
      <c r="F17" s="72"/>
      <c r="G17" s="72"/>
      <c r="H17" s="44"/>
      <c r="I17" s="163"/>
      <c r="J17" s="44"/>
      <c r="K17" s="237"/>
      <c r="M17" s="116"/>
    </row>
    <row r="18" spans="2:13" x14ac:dyDescent="0.25">
      <c r="B18" s="234" t="s">
        <v>110</v>
      </c>
      <c r="C18" s="173"/>
      <c r="D18" s="173"/>
      <c r="E18" s="72"/>
      <c r="F18" s="72"/>
      <c r="G18" s="302">
        <f>G7+G9-G16</f>
        <v>101839.37459999998</v>
      </c>
      <c r="H18" s="173"/>
      <c r="I18" s="163"/>
      <c r="J18" s="44"/>
      <c r="K18" s="237"/>
      <c r="M18" s="116"/>
    </row>
    <row r="19" spans="2:13" x14ac:dyDescent="0.25">
      <c r="B19" s="238" t="s">
        <v>111</v>
      </c>
      <c r="C19" s="173"/>
      <c r="D19" s="173"/>
      <c r="E19" s="173"/>
      <c r="F19" s="173"/>
      <c r="G19" s="44"/>
      <c r="H19" s="44"/>
      <c r="I19" s="163"/>
      <c r="J19" s="44"/>
      <c r="K19" s="237"/>
      <c r="M19" s="116"/>
    </row>
    <row r="20" spans="2:13" x14ac:dyDescent="0.25">
      <c r="B20" s="79"/>
      <c r="C20" s="173"/>
      <c r="D20" s="173"/>
      <c r="E20" s="173"/>
      <c r="F20" s="173"/>
      <c r="G20" s="44"/>
      <c r="H20" s="44"/>
      <c r="I20" s="163"/>
      <c r="J20" s="44"/>
      <c r="K20" s="237"/>
      <c r="M20" s="118"/>
    </row>
    <row r="21" spans="2:13" ht="45" x14ac:dyDescent="0.25">
      <c r="B21" s="79" t="s">
        <v>66</v>
      </c>
      <c r="C21" s="173"/>
      <c r="D21" s="240" t="s">
        <v>267</v>
      </c>
      <c r="E21" s="241" t="s">
        <v>268</v>
      </c>
      <c r="F21" s="241" t="s">
        <v>70</v>
      </c>
      <c r="G21" s="241" t="s">
        <v>59</v>
      </c>
      <c r="H21" s="241" t="s">
        <v>101</v>
      </c>
      <c r="I21" s="241" t="s">
        <v>61</v>
      </c>
      <c r="J21" s="322" t="s">
        <v>113</v>
      </c>
      <c r="K21" s="327"/>
      <c r="L21" s="165"/>
      <c r="M21" s="165"/>
    </row>
    <row r="22" spans="2:13" x14ac:dyDescent="0.25">
      <c r="B22" s="164" t="s">
        <v>189</v>
      </c>
      <c r="C22" s="46"/>
      <c r="D22" s="46">
        <v>478</v>
      </c>
      <c r="E22" s="216">
        <v>130</v>
      </c>
      <c r="F22" s="216">
        <v>542</v>
      </c>
      <c r="G22" s="303">
        <v>32171.15</v>
      </c>
      <c r="H22" s="303">
        <v>66650.09</v>
      </c>
      <c r="I22" s="303">
        <v>58413</v>
      </c>
      <c r="J22" s="303">
        <f>G22 + H22 - I22</f>
        <v>40408.239999999991</v>
      </c>
      <c r="K22" s="219"/>
    </row>
    <row r="23" spans="2:13" x14ac:dyDescent="0.25">
      <c r="B23" s="79" t="s">
        <v>67</v>
      </c>
      <c r="C23" s="173"/>
      <c r="D23" s="173">
        <v>5909</v>
      </c>
      <c r="E23" s="217">
        <v>1959</v>
      </c>
      <c r="F23" s="217">
        <v>6594</v>
      </c>
      <c r="G23" s="304">
        <v>30785.46</v>
      </c>
      <c r="H23" s="304">
        <v>842503.16</v>
      </c>
      <c r="I23" s="304">
        <v>817020</v>
      </c>
      <c r="J23" s="304">
        <f t="shared" ref="J23:J26" si="0">G23 + H23 - I23</f>
        <v>56268.619999999995</v>
      </c>
      <c r="K23" s="219"/>
    </row>
    <row r="24" spans="2:13" x14ac:dyDescent="0.25">
      <c r="B24" s="79" t="s">
        <v>112</v>
      </c>
      <c r="C24" s="173"/>
      <c r="D24" s="173">
        <v>3</v>
      </c>
      <c r="E24" s="217">
        <v>1</v>
      </c>
      <c r="F24" s="217">
        <v>26</v>
      </c>
      <c r="G24" s="304">
        <v>-182.1</v>
      </c>
      <c r="H24" s="304">
        <v>1412.85</v>
      </c>
      <c r="I24" s="304">
        <v>1380.2</v>
      </c>
      <c r="J24" s="304">
        <f t="shared" si="0"/>
        <v>-149.45000000000005</v>
      </c>
      <c r="K24" s="219"/>
    </row>
    <row r="25" spans="2:13" x14ac:dyDescent="0.25">
      <c r="B25" s="79" t="s">
        <v>68</v>
      </c>
      <c r="C25" s="173"/>
      <c r="D25" s="173">
        <v>25</v>
      </c>
      <c r="E25" s="217">
        <v>13</v>
      </c>
      <c r="F25" s="217">
        <v>349</v>
      </c>
      <c r="G25" s="304">
        <v>295.8</v>
      </c>
      <c r="H25" s="304">
        <v>6534.01</v>
      </c>
      <c r="I25" s="304">
        <v>6511.45</v>
      </c>
      <c r="J25" s="304">
        <f t="shared" si="0"/>
        <v>318.36000000000058</v>
      </c>
      <c r="K25" s="219"/>
    </row>
    <row r="26" spans="2:13" x14ac:dyDescent="0.25">
      <c r="B26" s="79" t="s">
        <v>69</v>
      </c>
      <c r="C26" s="173"/>
      <c r="D26" s="173">
        <v>43</v>
      </c>
      <c r="E26" s="217">
        <v>23</v>
      </c>
      <c r="F26" s="217">
        <v>733</v>
      </c>
      <c r="G26" s="304">
        <v>3556.4</v>
      </c>
      <c r="H26" s="304">
        <v>52145.59</v>
      </c>
      <c r="I26" s="304">
        <v>50708.15</v>
      </c>
      <c r="J26" s="304">
        <f t="shared" si="0"/>
        <v>4993.8399999999965</v>
      </c>
      <c r="K26" s="219"/>
    </row>
    <row r="27" spans="2:13" x14ac:dyDescent="0.25">
      <c r="B27" s="122"/>
      <c r="C27" s="42"/>
      <c r="D27" s="162">
        <f t="shared" ref="D27:J27" si="1">SUM(D22:D26)</f>
        <v>6458</v>
      </c>
      <c r="E27" s="218">
        <f t="shared" si="1"/>
        <v>2126</v>
      </c>
      <c r="F27" s="218">
        <f t="shared" si="1"/>
        <v>8244</v>
      </c>
      <c r="G27" s="305">
        <f t="shared" si="1"/>
        <v>66626.710000000006</v>
      </c>
      <c r="H27" s="305">
        <f t="shared" si="1"/>
        <v>969245.7</v>
      </c>
      <c r="I27" s="305">
        <f t="shared" si="1"/>
        <v>934032.79999999993</v>
      </c>
      <c r="J27" s="305">
        <f t="shared" si="1"/>
        <v>101839.60999999999</v>
      </c>
      <c r="K27" s="219"/>
    </row>
    <row r="28" spans="2:13" x14ac:dyDescent="0.25">
      <c r="B28" s="79" t="s">
        <v>71</v>
      </c>
      <c r="C28" s="173"/>
      <c r="D28" s="173"/>
      <c r="E28" s="173"/>
      <c r="F28" s="173"/>
      <c r="G28" s="173"/>
      <c r="H28" s="173"/>
      <c r="I28" s="214"/>
      <c r="J28" s="173"/>
      <c r="K28" s="219"/>
      <c r="M28" s="41"/>
    </row>
    <row r="29" spans="2:13" x14ac:dyDescent="0.25">
      <c r="B29" s="79"/>
      <c r="C29" s="173"/>
      <c r="D29" s="173"/>
      <c r="E29" s="173"/>
      <c r="F29" s="173"/>
      <c r="G29" s="173"/>
      <c r="H29" s="242"/>
      <c r="I29" s="214"/>
      <c r="J29" s="173"/>
      <c r="K29" s="219"/>
    </row>
    <row r="30" spans="2:13" x14ac:dyDescent="0.25">
      <c r="B30" s="239" t="s">
        <v>225</v>
      </c>
      <c r="C30" s="165"/>
      <c r="D30" s="246" t="s">
        <v>60</v>
      </c>
      <c r="E30" s="246" t="s">
        <v>226</v>
      </c>
      <c r="F30" s="246" t="s">
        <v>227</v>
      </c>
      <c r="G30" s="246" t="s">
        <v>228</v>
      </c>
      <c r="H30" s="246" t="s">
        <v>229</v>
      </c>
      <c r="I30" s="214"/>
      <c r="J30" s="173"/>
      <c r="K30" s="219"/>
    </row>
    <row r="31" spans="2:13" x14ac:dyDescent="0.25">
      <c r="B31" s="239"/>
      <c r="C31" s="165"/>
      <c r="D31" s="247">
        <v>101839.60999999999</v>
      </c>
      <c r="E31" s="247">
        <v>21367.921999999999</v>
      </c>
      <c r="F31" s="247">
        <v>19167.921999999999</v>
      </c>
      <c r="G31" s="247">
        <v>23097.921999999999</v>
      </c>
      <c r="H31" s="247">
        <v>38035.843999999997</v>
      </c>
      <c r="I31" s="243"/>
      <c r="J31" s="173"/>
      <c r="K31" s="219"/>
    </row>
    <row r="32" spans="2:13" s="172" customFormat="1" x14ac:dyDescent="0.25">
      <c r="B32" s="122"/>
      <c r="C32" s="42"/>
      <c r="D32" s="245">
        <f>D31/$D$31</f>
        <v>1</v>
      </c>
      <c r="E32" s="245">
        <f t="shared" ref="E32:H32" si="2">E31/$D$31</f>
        <v>0.2098193620340848</v>
      </c>
      <c r="F32" s="245">
        <f t="shared" si="2"/>
        <v>0.18821676555909828</v>
      </c>
      <c r="G32" s="245">
        <f t="shared" si="2"/>
        <v>0.22680685835305145</v>
      </c>
      <c r="H32" s="245">
        <f t="shared" si="2"/>
        <v>0.37348772250797113</v>
      </c>
      <c r="I32" s="248">
        <f>SUM(E32:H32)</f>
        <v>0.99833070845420568</v>
      </c>
      <c r="J32" s="42"/>
      <c r="K32" s="223"/>
    </row>
  </sheetData>
  <mergeCells count="3">
    <mergeCell ref="B1:J1"/>
    <mergeCell ref="B3:J3"/>
    <mergeCell ref="B2:J2"/>
  </mergeCells>
  <pageMargins left="0.25" right="0.25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45"/>
  <sheetViews>
    <sheetView workbookViewId="0"/>
  </sheetViews>
  <sheetFormatPr defaultRowHeight="15" x14ac:dyDescent="0.25"/>
  <cols>
    <col min="1" max="1" width="12.85546875" customWidth="1"/>
    <col min="2" max="2" width="54.5703125" customWidth="1"/>
    <col min="3" max="3" width="18.5703125" customWidth="1"/>
    <col min="4" max="4" width="13.42578125" customWidth="1"/>
    <col min="5" max="5" width="14.140625" customWidth="1"/>
    <col min="6" max="6" width="17" style="68" customWidth="1"/>
    <col min="8" max="8" width="13.42578125" style="68" customWidth="1"/>
  </cols>
  <sheetData>
    <row r="1" spans="1:8" s="313" customFormat="1" ht="21" customHeight="1" x14ac:dyDescent="0.3">
      <c r="B1" s="357" t="s">
        <v>58</v>
      </c>
      <c r="C1" s="358"/>
      <c r="D1" s="358"/>
      <c r="E1" s="359"/>
      <c r="F1" s="315"/>
      <c r="G1" s="315"/>
      <c r="H1" s="315"/>
    </row>
    <row r="2" spans="1:8" s="313" customFormat="1" x14ac:dyDescent="0.25">
      <c r="B2" s="360" t="s">
        <v>104</v>
      </c>
      <c r="C2" s="361"/>
      <c r="D2" s="361"/>
      <c r="E2" s="362"/>
      <c r="F2" s="125"/>
      <c r="G2" s="125"/>
      <c r="H2" s="125"/>
    </row>
    <row r="3" spans="1:8" s="313" customFormat="1" ht="15.75" thickBot="1" x14ac:dyDescent="0.3">
      <c r="B3" s="354" t="s">
        <v>274</v>
      </c>
      <c r="C3" s="355"/>
      <c r="D3" s="355"/>
      <c r="E3" s="356"/>
      <c r="F3" s="316"/>
      <c r="G3" s="316"/>
      <c r="H3" s="316"/>
    </row>
    <row r="4" spans="1:8" ht="30" x14ac:dyDescent="0.25">
      <c r="B4" s="136"/>
      <c r="C4" s="137" t="s">
        <v>105</v>
      </c>
      <c r="D4" s="138" t="s">
        <v>238</v>
      </c>
      <c r="E4" s="139" t="s">
        <v>239</v>
      </c>
    </row>
    <row r="5" spans="1:8" ht="15" customHeight="1" x14ac:dyDescent="0.25">
      <c r="B5" s="130" t="s">
        <v>11</v>
      </c>
      <c r="C5" s="12"/>
      <c r="D5" s="12"/>
      <c r="E5" s="131" t="s">
        <v>284</v>
      </c>
    </row>
    <row r="6" spans="1:8" ht="14.25" customHeight="1" x14ac:dyDescent="0.25">
      <c r="A6" s="4"/>
      <c r="B6" s="132" t="s">
        <v>12</v>
      </c>
      <c r="C6" s="128">
        <v>146519.19</v>
      </c>
      <c r="D6" s="129">
        <v>3637</v>
      </c>
      <c r="E6" s="133">
        <f>C6/D6</f>
        <v>40.28572724773165</v>
      </c>
      <c r="G6" s="173"/>
      <c r="H6" s="211"/>
    </row>
    <row r="7" spans="1:8" x14ac:dyDescent="0.25">
      <c r="A7" s="4"/>
      <c r="B7" s="132" t="s">
        <v>13</v>
      </c>
      <c r="C7" s="128">
        <v>22959.251</v>
      </c>
      <c r="D7" s="129">
        <v>395</v>
      </c>
      <c r="E7" s="133">
        <f>C7/D7</f>
        <v>58.12468607594937</v>
      </c>
      <c r="G7" s="173"/>
      <c r="H7" s="211"/>
    </row>
    <row r="8" spans="1:8" x14ac:dyDescent="0.25">
      <c r="A8" s="4"/>
      <c r="B8" s="132" t="s">
        <v>82</v>
      </c>
      <c r="C8" s="128">
        <v>2478.951</v>
      </c>
      <c r="D8" s="129">
        <v>31</v>
      </c>
      <c r="E8" s="133">
        <f>C8/D8</f>
        <v>79.966161290322574</v>
      </c>
      <c r="G8" s="173"/>
      <c r="H8" s="76"/>
    </row>
    <row r="9" spans="1:8" x14ac:dyDescent="0.25">
      <c r="A9" s="4"/>
      <c r="B9" s="134" t="s">
        <v>78</v>
      </c>
      <c r="C9" s="128">
        <v>0</v>
      </c>
      <c r="D9" s="129">
        <v>0</v>
      </c>
      <c r="E9" s="133">
        <v>0</v>
      </c>
    </row>
    <row r="10" spans="1:8" x14ac:dyDescent="0.25">
      <c r="A10" s="4"/>
      <c r="B10" s="132" t="s">
        <v>14</v>
      </c>
      <c r="C10" s="128">
        <v>142490.70500000002</v>
      </c>
      <c r="D10" s="129">
        <v>2694</v>
      </c>
      <c r="E10" s="133">
        <f>C10/D10</f>
        <v>52.891872680029699</v>
      </c>
    </row>
    <row r="11" spans="1:8" x14ac:dyDescent="0.25">
      <c r="A11" s="4"/>
      <c r="B11" s="132" t="s">
        <v>81</v>
      </c>
      <c r="C11" s="128">
        <v>1801.4579999999999</v>
      </c>
      <c r="D11" s="129">
        <v>27</v>
      </c>
      <c r="E11" s="133">
        <f>C11/D11</f>
        <v>66.720666666666659</v>
      </c>
    </row>
    <row r="12" spans="1:8" x14ac:dyDescent="0.25">
      <c r="A12" s="4"/>
      <c r="B12" s="134" t="s">
        <v>56</v>
      </c>
      <c r="C12" s="128">
        <v>4051.6290000000004</v>
      </c>
      <c r="D12" s="129">
        <v>206</v>
      </c>
      <c r="E12" s="133">
        <f>C12/D12</f>
        <v>19.668101941747576</v>
      </c>
    </row>
    <row r="13" spans="1:8" x14ac:dyDescent="0.25">
      <c r="A13" s="4"/>
      <c r="B13" s="134" t="s">
        <v>79</v>
      </c>
      <c r="C13" s="128">
        <v>-29689.875</v>
      </c>
      <c r="D13" s="129">
        <v>2253</v>
      </c>
      <c r="E13" s="133">
        <f>C13/D13</f>
        <v>-13.177929427430094</v>
      </c>
    </row>
    <row r="14" spans="1:8" ht="15.75" x14ac:dyDescent="0.25">
      <c r="B14" s="130" t="s">
        <v>30</v>
      </c>
      <c r="C14" s="128"/>
      <c r="D14" s="129"/>
      <c r="E14" s="133"/>
    </row>
    <row r="15" spans="1:8" x14ac:dyDescent="0.25">
      <c r="A15" s="4"/>
      <c r="B15" s="132" t="s">
        <v>31</v>
      </c>
      <c r="C15" s="128">
        <v>13914.396000000001</v>
      </c>
      <c r="D15" s="129">
        <v>248</v>
      </c>
      <c r="E15" s="133">
        <f>C15/D15</f>
        <v>56.106435483870968</v>
      </c>
    </row>
    <row r="16" spans="1:8" x14ac:dyDescent="0.25">
      <c r="A16" s="4"/>
      <c r="B16" s="132" t="s">
        <v>32</v>
      </c>
      <c r="C16" s="128">
        <v>6095.7719999999999</v>
      </c>
      <c r="D16" s="129">
        <v>175</v>
      </c>
      <c r="E16" s="133">
        <f>C16/D16</f>
        <v>34.832982857142859</v>
      </c>
    </row>
    <row r="17" spans="1:5" x14ac:dyDescent="0.25">
      <c r="A17" s="4"/>
      <c r="B17" s="132" t="s">
        <v>33</v>
      </c>
      <c r="C17" s="128">
        <v>0</v>
      </c>
      <c r="D17" s="129">
        <v>0</v>
      </c>
      <c r="E17" s="133">
        <v>0</v>
      </c>
    </row>
    <row r="18" spans="1:5" x14ac:dyDescent="0.25">
      <c r="A18" s="4"/>
      <c r="B18" s="132" t="s">
        <v>34</v>
      </c>
      <c r="C18" s="128">
        <v>0</v>
      </c>
      <c r="D18" s="129">
        <v>0</v>
      </c>
      <c r="E18" s="133">
        <v>0</v>
      </c>
    </row>
    <row r="19" spans="1:5" x14ac:dyDescent="0.25">
      <c r="A19" s="4"/>
      <c r="B19" s="132" t="s">
        <v>35</v>
      </c>
      <c r="C19" s="128">
        <v>0</v>
      </c>
      <c r="D19" s="129">
        <v>0</v>
      </c>
      <c r="E19" s="133">
        <v>0</v>
      </c>
    </row>
    <row r="20" spans="1:5" ht="15.75" x14ac:dyDescent="0.25">
      <c r="B20" s="130" t="s">
        <v>36</v>
      </c>
      <c r="C20" s="128"/>
      <c r="D20" s="129"/>
      <c r="E20" s="133"/>
    </row>
    <row r="21" spans="1:5" x14ac:dyDescent="0.25">
      <c r="A21" s="4"/>
      <c r="B21" s="132" t="s">
        <v>37</v>
      </c>
      <c r="C21" s="128">
        <v>88443.459000000003</v>
      </c>
      <c r="D21" s="129">
        <v>641</v>
      </c>
      <c r="E21" s="133">
        <f>C21/D21</f>
        <v>137.9773151326053</v>
      </c>
    </row>
    <row r="22" spans="1:5" x14ac:dyDescent="0.25">
      <c r="A22" s="4"/>
      <c r="B22" s="132" t="s">
        <v>80</v>
      </c>
      <c r="C22" s="128">
        <v>65031.453000000001</v>
      </c>
      <c r="D22" s="129">
        <v>522</v>
      </c>
      <c r="E22" s="133">
        <f>C22/D22</f>
        <v>124.5813275862069</v>
      </c>
    </row>
    <row r="23" spans="1:5" x14ac:dyDescent="0.25">
      <c r="A23" s="4"/>
      <c r="B23" s="132" t="s">
        <v>38</v>
      </c>
      <c r="C23" s="128">
        <v>3640.0409999999997</v>
      </c>
      <c r="D23" s="129">
        <v>378</v>
      </c>
      <c r="E23" s="133">
        <f>C23/D23</f>
        <v>9.6297380952380944</v>
      </c>
    </row>
    <row r="24" spans="1:5" x14ac:dyDescent="0.25">
      <c r="A24" s="4"/>
      <c r="B24" s="132" t="s">
        <v>39</v>
      </c>
      <c r="C24" s="128">
        <v>0</v>
      </c>
      <c r="D24" s="129">
        <v>0</v>
      </c>
      <c r="E24" s="133">
        <v>0</v>
      </c>
    </row>
    <row r="25" spans="1:5" x14ac:dyDescent="0.25">
      <c r="A25" s="4"/>
      <c r="B25" s="132" t="s">
        <v>40</v>
      </c>
      <c r="C25" s="128">
        <v>0</v>
      </c>
      <c r="D25" s="129">
        <v>0</v>
      </c>
      <c r="E25" s="133">
        <v>0</v>
      </c>
    </row>
    <row r="26" spans="1:5" x14ac:dyDescent="0.25">
      <c r="A26" s="4"/>
      <c r="B26" s="132" t="s">
        <v>41</v>
      </c>
      <c r="C26" s="128">
        <v>0</v>
      </c>
      <c r="D26" s="129">
        <v>0</v>
      </c>
      <c r="E26" s="133">
        <v>0</v>
      </c>
    </row>
    <row r="27" spans="1:5" x14ac:dyDescent="0.25">
      <c r="A27" s="4"/>
      <c r="B27" s="132" t="s">
        <v>42</v>
      </c>
      <c r="C27" s="128">
        <v>7450.9290000000001</v>
      </c>
      <c r="D27" s="129">
        <v>129</v>
      </c>
      <c r="E27" s="133">
        <f>C27/D27</f>
        <v>57.759139534883722</v>
      </c>
    </row>
    <row r="28" spans="1:5" ht="15.75" x14ac:dyDescent="0.25">
      <c r="B28" s="130" t="s">
        <v>43</v>
      </c>
      <c r="C28" s="128"/>
      <c r="D28" s="129"/>
      <c r="E28" s="133"/>
    </row>
    <row r="29" spans="1:5" x14ac:dyDescent="0.25">
      <c r="A29" s="4"/>
      <c r="B29" s="132" t="s">
        <v>44</v>
      </c>
      <c r="C29" s="128">
        <v>59397.372000000003</v>
      </c>
      <c r="D29" s="129">
        <v>909</v>
      </c>
      <c r="E29" s="133">
        <f>C29/D29</f>
        <v>65.343643564356441</v>
      </c>
    </row>
    <row r="30" spans="1:5" x14ac:dyDescent="0.25">
      <c r="A30" s="4"/>
      <c r="B30" s="132" t="s">
        <v>45</v>
      </c>
      <c r="C30" s="128">
        <v>0</v>
      </c>
      <c r="D30" s="129">
        <v>0</v>
      </c>
      <c r="E30" s="133">
        <v>0</v>
      </c>
    </row>
    <row r="31" spans="1:5" ht="15.75" x14ac:dyDescent="0.25">
      <c r="B31" s="130" t="s">
        <v>46</v>
      </c>
      <c r="C31" s="128"/>
      <c r="D31" s="129"/>
      <c r="E31" s="133"/>
    </row>
    <row r="32" spans="1:5" x14ac:dyDescent="0.25">
      <c r="A32" s="4"/>
      <c r="B32" s="132" t="s">
        <v>47</v>
      </c>
      <c r="C32" s="128">
        <v>10284.93</v>
      </c>
      <c r="D32" s="129">
        <v>171</v>
      </c>
      <c r="E32" s="133">
        <f>C32/D32</f>
        <v>60.145789473684211</v>
      </c>
    </row>
    <row r="33" spans="1:8" x14ac:dyDescent="0.25">
      <c r="A33" s="4"/>
      <c r="B33" s="132" t="s">
        <v>48</v>
      </c>
      <c r="C33" s="128">
        <v>0</v>
      </c>
      <c r="D33" s="129">
        <v>0</v>
      </c>
      <c r="E33" s="133">
        <v>0</v>
      </c>
    </row>
    <row r="34" spans="1:8" x14ac:dyDescent="0.25">
      <c r="A34" s="4"/>
      <c r="B34" s="132" t="s">
        <v>49</v>
      </c>
      <c r="C34" s="128">
        <v>0</v>
      </c>
      <c r="D34" s="129">
        <v>0</v>
      </c>
      <c r="E34" s="133">
        <v>0</v>
      </c>
    </row>
    <row r="35" spans="1:8" x14ac:dyDescent="0.25">
      <c r="A35" s="4"/>
      <c r="B35" s="132" t="s">
        <v>40</v>
      </c>
      <c r="C35" s="128">
        <v>0</v>
      </c>
      <c r="D35" s="129">
        <v>0</v>
      </c>
      <c r="E35" s="133">
        <v>0</v>
      </c>
    </row>
    <row r="36" spans="1:8" s="172" customFormat="1" x14ac:dyDescent="0.25">
      <c r="A36" s="4"/>
      <c r="B36" s="132" t="s">
        <v>42</v>
      </c>
      <c r="C36" s="128">
        <v>7200</v>
      </c>
      <c r="D36" s="129">
        <v>124</v>
      </c>
      <c r="E36" s="133">
        <f>C36/D36</f>
        <v>58.064516129032256</v>
      </c>
      <c r="F36" s="68"/>
      <c r="H36" s="68"/>
    </row>
    <row r="37" spans="1:8" s="172" customFormat="1" ht="15.75" x14ac:dyDescent="0.25">
      <c r="A37" s="4"/>
      <c r="B37" s="130" t="s">
        <v>23</v>
      </c>
      <c r="C37" s="128"/>
      <c r="D37" s="129"/>
      <c r="E37" s="133"/>
      <c r="F37" s="68"/>
      <c r="H37" s="68"/>
    </row>
    <row r="38" spans="1:8" s="172" customFormat="1" x14ac:dyDescent="0.25">
      <c r="A38" s="4"/>
      <c r="B38" s="132" t="s">
        <v>24</v>
      </c>
      <c r="C38" s="128">
        <v>22459.652999999998</v>
      </c>
      <c r="D38" s="129">
        <v>260</v>
      </c>
      <c r="E38" s="133">
        <f>C38/D38</f>
        <v>86.383280769230765</v>
      </c>
      <c r="F38" s="68"/>
      <c r="H38" s="68"/>
    </row>
    <row r="39" spans="1:8" s="172" customFormat="1" x14ac:dyDescent="0.25">
      <c r="A39" s="4"/>
      <c r="B39" s="132" t="s">
        <v>25</v>
      </c>
      <c r="C39" s="128">
        <v>0</v>
      </c>
      <c r="D39" s="129">
        <v>0</v>
      </c>
      <c r="E39" s="133">
        <v>0</v>
      </c>
      <c r="F39" s="68"/>
      <c r="H39" s="68"/>
    </row>
    <row r="40" spans="1:8" s="172" customFormat="1" x14ac:dyDescent="0.25">
      <c r="A40" s="4"/>
      <c r="B40" s="132" t="s">
        <v>26</v>
      </c>
      <c r="C40" s="128">
        <v>0</v>
      </c>
      <c r="D40" s="129">
        <v>0</v>
      </c>
      <c r="E40" s="133">
        <v>0</v>
      </c>
      <c r="F40" s="68"/>
      <c r="H40" s="68"/>
    </row>
    <row r="41" spans="1:8" s="172" customFormat="1" x14ac:dyDescent="0.25">
      <c r="A41" s="4"/>
      <c r="B41" s="132" t="s">
        <v>27</v>
      </c>
      <c r="C41" s="128">
        <v>0</v>
      </c>
      <c r="D41" s="129">
        <v>0</v>
      </c>
      <c r="E41" s="133">
        <v>0</v>
      </c>
      <c r="F41" s="68"/>
      <c r="H41" s="68"/>
    </row>
    <row r="42" spans="1:8" s="172" customFormat="1" x14ac:dyDescent="0.25">
      <c r="A42" s="4"/>
      <c r="B42" s="132" t="s">
        <v>28</v>
      </c>
      <c r="C42" s="128">
        <v>0</v>
      </c>
      <c r="D42" s="129">
        <v>0</v>
      </c>
      <c r="E42" s="133">
        <v>0</v>
      </c>
      <c r="F42" s="68"/>
      <c r="H42" s="68"/>
    </row>
    <row r="43" spans="1:8" x14ac:dyDescent="0.25">
      <c r="A43" s="4"/>
      <c r="B43" s="132" t="s">
        <v>29</v>
      </c>
      <c r="C43" s="128">
        <v>0</v>
      </c>
      <c r="D43" s="129">
        <v>0</v>
      </c>
      <c r="E43" s="133">
        <v>0</v>
      </c>
    </row>
    <row r="44" spans="1:8" ht="15.75" x14ac:dyDescent="0.25">
      <c r="B44" s="130" t="s">
        <v>213</v>
      </c>
      <c r="C44" s="128"/>
      <c r="D44" s="129"/>
      <c r="E44" s="133"/>
    </row>
    <row r="45" spans="1:8" x14ac:dyDescent="0.25">
      <c r="A45" s="4"/>
      <c r="B45" s="132" t="s">
        <v>50</v>
      </c>
      <c r="C45" s="128">
        <v>822</v>
      </c>
      <c r="D45" s="129">
        <v>16</v>
      </c>
      <c r="E45" s="133">
        <f>C45/D45</f>
        <v>51.375</v>
      </c>
    </row>
    <row r="46" spans="1:8" x14ac:dyDescent="0.25">
      <c r="A46" s="4"/>
      <c r="B46" s="132" t="s">
        <v>51</v>
      </c>
      <c r="C46" s="128">
        <v>0</v>
      </c>
      <c r="D46" s="129"/>
      <c r="E46" s="133"/>
    </row>
    <row r="47" spans="1:8" x14ac:dyDescent="0.25">
      <c r="A47" s="4"/>
      <c r="B47" s="132" t="s">
        <v>52</v>
      </c>
      <c r="C47" s="128">
        <v>1764.963</v>
      </c>
      <c r="D47" s="129">
        <v>202</v>
      </c>
      <c r="E47" s="133">
        <f>C47/D47</f>
        <v>8.7374405940594055</v>
      </c>
    </row>
    <row r="48" spans="1:8" x14ac:dyDescent="0.25">
      <c r="A48" s="4"/>
      <c r="B48" s="132" t="s">
        <v>53</v>
      </c>
      <c r="C48" s="128">
        <v>0</v>
      </c>
      <c r="D48" s="129">
        <v>0</v>
      </c>
      <c r="E48" s="133">
        <v>0</v>
      </c>
    </row>
    <row r="49" spans="1:8" x14ac:dyDescent="0.25">
      <c r="A49" s="4"/>
      <c r="B49" s="132" t="s">
        <v>54</v>
      </c>
      <c r="C49" s="128">
        <v>0</v>
      </c>
      <c r="D49" s="129">
        <v>0</v>
      </c>
      <c r="E49" s="133">
        <v>0</v>
      </c>
    </row>
    <row r="50" spans="1:8" x14ac:dyDescent="0.25">
      <c r="A50" s="4"/>
      <c r="B50" s="132" t="s">
        <v>55</v>
      </c>
      <c r="C50" s="128">
        <v>0</v>
      </c>
      <c r="D50" s="129">
        <v>0</v>
      </c>
      <c r="E50" s="133">
        <v>0</v>
      </c>
    </row>
    <row r="51" spans="1:8" s="172" customFormat="1" ht="15.75" x14ac:dyDescent="0.25">
      <c r="A51" s="4"/>
      <c r="B51" s="130" t="s">
        <v>119</v>
      </c>
      <c r="C51" s="128"/>
      <c r="D51" s="129"/>
      <c r="E51" s="133"/>
      <c r="F51" s="68"/>
      <c r="H51" s="68"/>
    </row>
    <row r="52" spans="1:8" s="172" customFormat="1" x14ac:dyDescent="0.25">
      <c r="A52" s="4"/>
      <c r="B52" s="132" t="s">
        <v>16</v>
      </c>
      <c r="C52" s="128">
        <v>153978.33600000001</v>
      </c>
      <c r="D52" s="129">
        <v>5984</v>
      </c>
      <c r="E52" s="133">
        <f>C52/D52</f>
        <v>25.731673796791444</v>
      </c>
      <c r="F52" s="68"/>
      <c r="H52" s="68"/>
    </row>
    <row r="53" spans="1:8" s="172" customFormat="1" x14ac:dyDescent="0.25">
      <c r="A53" s="4"/>
      <c r="B53" s="132" t="s">
        <v>77</v>
      </c>
      <c r="C53" s="128">
        <v>3776.8680000000004</v>
      </c>
      <c r="D53" s="129">
        <v>208</v>
      </c>
      <c r="E53" s="133">
        <f>C53/D53</f>
        <v>18.158019230769234</v>
      </c>
      <c r="F53" s="68"/>
      <c r="H53" s="68"/>
    </row>
    <row r="54" spans="1:8" s="172" customFormat="1" x14ac:dyDescent="0.25">
      <c r="A54" s="4"/>
      <c r="B54" s="132" t="s">
        <v>15</v>
      </c>
      <c r="C54" s="128">
        <v>62812.665000000008</v>
      </c>
      <c r="D54" s="129">
        <v>2188</v>
      </c>
      <c r="E54" s="133">
        <f>C54/D54</f>
        <v>28.707799360146257</v>
      </c>
      <c r="F54" s="68"/>
      <c r="H54" s="68"/>
    </row>
    <row r="55" spans="1:8" s="172" customFormat="1" ht="15.75" x14ac:dyDescent="0.25">
      <c r="A55" s="4"/>
      <c r="B55" s="130" t="s">
        <v>17</v>
      </c>
      <c r="C55" s="128"/>
      <c r="D55" s="129"/>
      <c r="E55" s="133"/>
      <c r="F55" s="68"/>
      <c r="H55" s="68"/>
    </row>
    <row r="56" spans="1:8" s="172" customFormat="1" x14ac:dyDescent="0.25">
      <c r="A56" s="4"/>
      <c r="B56" s="132" t="s">
        <v>18</v>
      </c>
      <c r="C56" s="128">
        <v>17101.22</v>
      </c>
      <c r="D56" s="129">
        <v>0</v>
      </c>
      <c r="E56" s="133">
        <v>0</v>
      </c>
      <c r="F56" s="68"/>
      <c r="H56" s="68"/>
    </row>
    <row r="57" spans="1:8" s="172" customFormat="1" x14ac:dyDescent="0.25">
      <c r="A57" s="4"/>
      <c r="B57" s="132" t="s">
        <v>19</v>
      </c>
      <c r="C57" s="128">
        <v>36942.912000000004</v>
      </c>
      <c r="D57" s="129">
        <v>1544</v>
      </c>
      <c r="E57" s="133">
        <f>C57/D57</f>
        <v>23.926756476683941</v>
      </c>
      <c r="F57" s="68"/>
      <c r="H57" s="68"/>
    </row>
    <row r="58" spans="1:8" s="172" customFormat="1" ht="15.75" x14ac:dyDescent="0.25">
      <c r="A58" s="4"/>
      <c r="B58" s="130" t="s">
        <v>20</v>
      </c>
      <c r="C58" s="128"/>
      <c r="D58" s="129"/>
      <c r="E58" s="133"/>
      <c r="F58" s="68"/>
      <c r="H58" s="68"/>
    </row>
    <row r="59" spans="1:8" s="172" customFormat="1" x14ac:dyDescent="0.25">
      <c r="A59" s="4"/>
      <c r="B59" s="132" t="s">
        <v>21</v>
      </c>
      <c r="C59" s="128">
        <v>0</v>
      </c>
      <c r="D59" s="129">
        <v>0</v>
      </c>
      <c r="E59" s="133">
        <v>0</v>
      </c>
      <c r="F59" s="68"/>
      <c r="H59" s="68"/>
    </row>
    <row r="60" spans="1:8" s="172" customFormat="1" x14ac:dyDescent="0.25">
      <c r="A60" s="4"/>
      <c r="B60" s="132" t="s">
        <v>22</v>
      </c>
      <c r="C60" s="128">
        <v>29404.179</v>
      </c>
      <c r="D60" s="129">
        <v>588</v>
      </c>
      <c r="E60" s="133">
        <f>C60/D60</f>
        <v>50.007107142857144</v>
      </c>
      <c r="F60" s="68"/>
      <c r="H60" s="68"/>
    </row>
    <row r="61" spans="1:8" ht="16.5" thickBot="1" x14ac:dyDescent="0.3">
      <c r="A61" s="62"/>
      <c r="B61" s="140" t="s">
        <v>106</v>
      </c>
      <c r="C61" s="135">
        <f>SUM(C6:C60)</f>
        <v>881132.45700000017</v>
      </c>
      <c r="D61" s="250">
        <f>SUM(D5:D60)</f>
        <v>23530</v>
      </c>
      <c r="E61" s="124"/>
    </row>
    <row r="62" spans="1:8" ht="15.75" x14ac:dyDescent="0.25">
      <c r="A62" s="40"/>
      <c r="B62" s="3"/>
      <c r="C62" s="68"/>
      <c r="E62" s="116"/>
    </row>
    <row r="63" spans="1:8" x14ac:dyDescent="0.25">
      <c r="A63" s="4"/>
      <c r="B63" s="3"/>
    </row>
    <row r="64" spans="1:8" x14ac:dyDescent="0.25">
      <c r="A64" s="4"/>
      <c r="B64" s="3"/>
    </row>
    <row r="65" spans="1:2" x14ac:dyDescent="0.25">
      <c r="A65" s="4"/>
      <c r="B65" s="3"/>
    </row>
    <row r="66" spans="1:2" x14ac:dyDescent="0.25">
      <c r="A66" s="4"/>
      <c r="B66" s="3"/>
    </row>
    <row r="67" spans="1:2" x14ac:dyDescent="0.25">
      <c r="A67" s="4"/>
      <c r="B67" s="3"/>
    </row>
    <row r="68" spans="1:2" ht="15.75" x14ac:dyDescent="0.25">
      <c r="A68" s="40"/>
    </row>
    <row r="69" spans="1:2" x14ac:dyDescent="0.25">
      <c r="A69" s="4"/>
      <c r="B69" s="3"/>
    </row>
    <row r="70" spans="1:2" x14ac:dyDescent="0.25">
      <c r="A70" s="4"/>
      <c r="B70" s="3"/>
    </row>
    <row r="71" spans="1:2" ht="15.75" x14ac:dyDescent="0.25">
      <c r="A71" s="40"/>
      <c r="B71" s="3"/>
    </row>
    <row r="72" spans="1:2" x14ac:dyDescent="0.25">
      <c r="A72" s="4"/>
      <c r="B72" s="3"/>
    </row>
    <row r="73" spans="1:2" x14ac:dyDescent="0.25">
      <c r="A73" s="4"/>
      <c r="B73" s="3"/>
    </row>
    <row r="74" spans="1:2" ht="15.75" x14ac:dyDescent="0.25">
      <c r="A74" s="40"/>
      <c r="B74" s="3"/>
    </row>
    <row r="75" spans="1:2" x14ac:dyDescent="0.25">
      <c r="A75" s="4"/>
      <c r="B75" s="3"/>
    </row>
    <row r="76" spans="1:2" x14ac:dyDescent="0.25">
      <c r="A76" s="4"/>
      <c r="B76" s="3"/>
    </row>
    <row r="77" spans="1:2" ht="15.75" x14ac:dyDescent="0.25">
      <c r="A77" s="40"/>
      <c r="B77" s="3"/>
    </row>
    <row r="78" spans="1:2" x14ac:dyDescent="0.25">
      <c r="A78" s="4"/>
      <c r="B78" s="3"/>
    </row>
    <row r="79" spans="1:2" ht="15.75" x14ac:dyDescent="0.25">
      <c r="A79" s="40"/>
      <c r="B79" s="3"/>
    </row>
    <row r="80" spans="1:2" x14ac:dyDescent="0.25">
      <c r="A80" s="4"/>
      <c r="B80" s="3"/>
    </row>
    <row r="81" spans="1:2" x14ac:dyDescent="0.25">
      <c r="A81" s="4"/>
      <c r="B81" s="3"/>
    </row>
    <row r="82" spans="1:2" x14ac:dyDescent="0.25">
      <c r="A82" s="4"/>
      <c r="B82" s="3"/>
    </row>
    <row r="83" spans="1:2" x14ac:dyDescent="0.25">
      <c r="A83" s="4"/>
      <c r="B83" s="3"/>
    </row>
    <row r="84" spans="1:2" x14ac:dyDescent="0.25">
      <c r="A84" s="4"/>
      <c r="B84" s="3"/>
    </row>
    <row r="85" spans="1:2" ht="15.75" x14ac:dyDescent="0.25">
      <c r="A85" s="40"/>
    </row>
    <row r="86" spans="1:2" x14ac:dyDescent="0.25">
      <c r="A86" s="4"/>
      <c r="B86" s="3"/>
    </row>
    <row r="87" spans="1:2" x14ac:dyDescent="0.25">
      <c r="A87" s="4"/>
      <c r="B87" s="3"/>
    </row>
    <row r="88" spans="1:2" x14ac:dyDescent="0.25">
      <c r="A88" s="4"/>
      <c r="B88" s="3"/>
    </row>
    <row r="89" spans="1:2" x14ac:dyDescent="0.25">
      <c r="A89" s="4"/>
      <c r="B89" s="3"/>
    </row>
    <row r="90" spans="1:2" x14ac:dyDescent="0.25">
      <c r="A90" s="4"/>
      <c r="B90" s="3"/>
    </row>
    <row r="91" spans="1:2" x14ac:dyDescent="0.25">
      <c r="A91" s="4"/>
      <c r="B91" s="3"/>
    </row>
    <row r="92" spans="1:2" ht="15.75" x14ac:dyDescent="0.25">
      <c r="A92" s="40"/>
      <c r="B92" s="3"/>
    </row>
    <row r="93" spans="1:2" x14ac:dyDescent="0.25">
      <c r="A93" s="4"/>
      <c r="B93" s="3"/>
    </row>
    <row r="94" spans="1:2" x14ac:dyDescent="0.25">
      <c r="A94" s="4"/>
      <c r="B94" s="3"/>
    </row>
    <row r="95" spans="1:2" ht="15.75" x14ac:dyDescent="0.25">
      <c r="A95" s="40"/>
      <c r="B95" s="3"/>
    </row>
    <row r="96" spans="1:2" x14ac:dyDescent="0.25">
      <c r="A96" s="4"/>
      <c r="B96" s="3"/>
    </row>
    <row r="97" spans="1:2" x14ac:dyDescent="0.25">
      <c r="A97" s="4"/>
      <c r="B97" s="3"/>
    </row>
    <row r="98" spans="1:2" x14ac:dyDescent="0.25">
      <c r="A98" s="4"/>
      <c r="B98" s="3"/>
    </row>
    <row r="99" spans="1:2" x14ac:dyDescent="0.25">
      <c r="A99" s="4"/>
      <c r="B99" s="3"/>
    </row>
    <row r="100" spans="1:2" x14ac:dyDescent="0.25">
      <c r="A100" s="4"/>
      <c r="B100" s="3"/>
    </row>
    <row r="101" spans="1:2" ht="15.75" x14ac:dyDescent="0.25">
      <c r="A101" s="40"/>
      <c r="B101" s="3"/>
    </row>
    <row r="102" spans="1:2" x14ac:dyDescent="0.25">
      <c r="A102" s="4"/>
      <c r="B102" s="3"/>
    </row>
    <row r="103" spans="1:2" x14ac:dyDescent="0.25">
      <c r="A103" s="126"/>
      <c r="B103" s="127"/>
    </row>
    <row r="104" spans="1:2" ht="15.75" x14ac:dyDescent="0.25">
      <c r="A104" s="62"/>
      <c r="B104" s="62"/>
    </row>
    <row r="105" spans="1:2" ht="15.75" x14ac:dyDescent="0.25">
      <c r="A105" s="40"/>
      <c r="B105" s="3"/>
    </row>
    <row r="106" spans="1:2" x14ac:dyDescent="0.25">
      <c r="A106" s="4"/>
      <c r="B106" s="3"/>
    </row>
    <row r="107" spans="1:2" x14ac:dyDescent="0.25">
      <c r="A107" s="4"/>
      <c r="B107" s="3"/>
    </row>
    <row r="108" spans="1:2" x14ac:dyDescent="0.25">
      <c r="A108" s="4"/>
      <c r="B108" s="3"/>
    </row>
    <row r="109" spans="1:2" x14ac:dyDescent="0.25">
      <c r="A109" s="4"/>
      <c r="B109" s="3"/>
    </row>
    <row r="110" spans="1:2" ht="15.75" x14ac:dyDescent="0.25">
      <c r="A110" s="40"/>
    </row>
    <row r="111" spans="1:2" x14ac:dyDescent="0.25">
      <c r="A111" s="4"/>
      <c r="B111" s="3"/>
    </row>
    <row r="112" spans="1:2" x14ac:dyDescent="0.25">
      <c r="A112" s="4"/>
      <c r="B112" s="3"/>
    </row>
    <row r="113" spans="1:2" ht="15.75" x14ac:dyDescent="0.25">
      <c r="A113" s="40"/>
      <c r="B113" s="3"/>
    </row>
    <row r="114" spans="1:2" x14ac:dyDescent="0.25">
      <c r="A114" s="4"/>
      <c r="B114" s="3"/>
    </row>
    <row r="115" spans="1:2" x14ac:dyDescent="0.25">
      <c r="A115" s="4"/>
      <c r="B115" s="3"/>
    </row>
    <row r="116" spans="1:2" ht="15.75" x14ac:dyDescent="0.25">
      <c r="A116" s="40"/>
      <c r="B116" s="3"/>
    </row>
    <row r="117" spans="1:2" x14ac:dyDescent="0.25">
      <c r="A117" s="4"/>
      <c r="B117" s="3"/>
    </row>
    <row r="118" spans="1:2" x14ac:dyDescent="0.25">
      <c r="A118" s="4"/>
      <c r="B118" s="3"/>
    </row>
    <row r="119" spans="1:2" ht="15.75" x14ac:dyDescent="0.25">
      <c r="A119" s="40"/>
      <c r="B119" s="3"/>
    </row>
    <row r="120" spans="1:2" x14ac:dyDescent="0.25">
      <c r="A120" s="4"/>
      <c r="B120" s="3"/>
    </row>
    <row r="121" spans="1:2" ht="15.75" x14ac:dyDescent="0.25">
      <c r="A121" s="40"/>
      <c r="B121" s="3"/>
    </row>
    <row r="122" spans="1:2" x14ac:dyDescent="0.25">
      <c r="A122" s="4"/>
      <c r="B122" s="3"/>
    </row>
    <row r="123" spans="1:2" x14ac:dyDescent="0.25">
      <c r="A123" s="4"/>
      <c r="B123" s="3"/>
    </row>
    <row r="124" spans="1:2" x14ac:dyDescent="0.25">
      <c r="A124" s="4"/>
      <c r="B124" s="3"/>
    </row>
    <row r="125" spans="1:2" x14ac:dyDescent="0.25">
      <c r="A125" s="4"/>
      <c r="B125" s="3"/>
    </row>
    <row r="126" spans="1:2" x14ac:dyDescent="0.25">
      <c r="A126" s="4"/>
      <c r="B126" s="3"/>
    </row>
    <row r="127" spans="1:2" ht="15.75" x14ac:dyDescent="0.25">
      <c r="A127" s="40"/>
    </row>
    <row r="128" spans="1:2" x14ac:dyDescent="0.25">
      <c r="A128" s="4"/>
      <c r="B128" s="3"/>
    </row>
    <row r="129" spans="1:2" x14ac:dyDescent="0.25">
      <c r="A129" s="4"/>
      <c r="B129" s="3"/>
    </row>
    <row r="130" spans="1:2" x14ac:dyDescent="0.25">
      <c r="A130" s="4"/>
      <c r="B130" s="3"/>
    </row>
    <row r="131" spans="1:2" x14ac:dyDescent="0.25">
      <c r="A131" s="4"/>
      <c r="B131" s="3"/>
    </row>
    <row r="132" spans="1:2" x14ac:dyDescent="0.25">
      <c r="A132" s="4"/>
      <c r="B132" s="3"/>
    </row>
    <row r="133" spans="1:2" x14ac:dyDescent="0.25">
      <c r="A133" s="4"/>
      <c r="B133" s="3"/>
    </row>
    <row r="134" spans="1:2" ht="15.75" x14ac:dyDescent="0.25">
      <c r="A134" s="40"/>
      <c r="B134" s="3"/>
    </row>
    <row r="135" spans="1:2" x14ac:dyDescent="0.25">
      <c r="A135" s="4"/>
      <c r="B135" s="3"/>
    </row>
    <row r="136" spans="1:2" x14ac:dyDescent="0.25">
      <c r="A136" s="4"/>
      <c r="B136" s="3"/>
    </row>
    <row r="137" spans="1:2" ht="15.75" x14ac:dyDescent="0.25">
      <c r="A137" s="40"/>
      <c r="B137" s="3"/>
    </row>
    <row r="138" spans="1:2" x14ac:dyDescent="0.25">
      <c r="A138" s="4"/>
      <c r="B138" s="3"/>
    </row>
    <row r="139" spans="1:2" x14ac:dyDescent="0.25">
      <c r="A139" s="4"/>
      <c r="B139" s="3"/>
    </row>
    <row r="140" spans="1:2" x14ac:dyDescent="0.25">
      <c r="A140" s="4"/>
      <c r="B140" s="3"/>
    </row>
    <row r="141" spans="1:2" x14ac:dyDescent="0.25">
      <c r="A141" s="4"/>
      <c r="B141" s="3"/>
    </row>
    <row r="142" spans="1:2" x14ac:dyDescent="0.25">
      <c r="A142" s="4"/>
      <c r="B142" s="3"/>
    </row>
    <row r="143" spans="1:2" ht="15.75" x14ac:dyDescent="0.25">
      <c r="A143" s="40"/>
      <c r="B143" s="3"/>
    </row>
    <row r="144" spans="1:2" x14ac:dyDescent="0.25">
      <c r="A144" s="4"/>
      <c r="B144" s="3"/>
    </row>
    <row r="145" spans="1:2" x14ac:dyDescent="0.25">
      <c r="A145" s="4"/>
      <c r="B145" s="3"/>
    </row>
  </sheetData>
  <mergeCells count="3">
    <mergeCell ref="B3:E3"/>
    <mergeCell ref="B1:E1"/>
    <mergeCell ref="B2:E2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2"/>
  <sheetViews>
    <sheetView workbookViewId="0"/>
  </sheetViews>
  <sheetFormatPr defaultRowHeight="15" x14ac:dyDescent="0.25"/>
  <cols>
    <col min="1" max="1" width="8.85546875" style="172"/>
    <col min="3" max="3" width="10.85546875" customWidth="1"/>
    <col min="5" max="5" width="11" customWidth="1"/>
    <col min="6" max="6" width="12.42578125" customWidth="1"/>
    <col min="7" max="7" width="14.140625" customWidth="1"/>
    <col min="9" max="9" width="11.85546875" style="213" customWidth="1"/>
    <col min="10" max="10" width="13.28515625" style="213" customWidth="1"/>
    <col min="11" max="11" width="2.7109375" customWidth="1"/>
  </cols>
  <sheetData>
    <row r="1" spans="2:11" s="313" customFormat="1" ht="14.45" customHeight="1" x14ac:dyDescent="0.3">
      <c r="B1" s="330" t="s">
        <v>58</v>
      </c>
      <c r="C1" s="330"/>
      <c r="D1" s="330"/>
      <c r="E1" s="330"/>
      <c r="F1" s="330"/>
      <c r="G1" s="330"/>
      <c r="H1" s="330"/>
      <c r="I1" s="330"/>
      <c r="J1" s="330"/>
      <c r="K1" s="330"/>
    </row>
    <row r="2" spans="2:11" s="313" customFormat="1" x14ac:dyDescent="0.25">
      <c r="B2" s="363" t="s">
        <v>83</v>
      </c>
      <c r="C2" s="361"/>
      <c r="D2" s="361"/>
      <c r="E2" s="361"/>
      <c r="F2" s="361"/>
      <c r="G2" s="361"/>
      <c r="H2" s="361"/>
      <c r="I2" s="361"/>
      <c r="J2" s="361"/>
      <c r="K2" s="364"/>
    </row>
    <row r="3" spans="2:11" s="313" customFormat="1" x14ac:dyDescent="0.25">
      <c r="B3" s="350" t="s">
        <v>275</v>
      </c>
      <c r="C3" s="351"/>
      <c r="D3" s="351"/>
      <c r="E3" s="351"/>
      <c r="F3" s="351"/>
      <c r="G3" s="351"/>
      <c r="H3" s="351"/>
      <c r="I3" s="351"/>
      <c r="J3" s="351"/>
      <c r="K3" s="365"/>
    </row>
    <row r="4" spans="2:11" x14ac:dyDescent="0.25">
      <c r="B4" s="79"/>
      <c r="C4" s="173"/>
      <c r="D4" s="173"/>
      <c r="E4" s="173"/>
      <c r="F4" s="173"/>
      <c r="G4" s="173"/>
      <c r="H4" s="173"/>
      <c r="I4" s="214"/>
      <c r="J4" s="214"/>
      <c r="K4" s="219"/>
    </row>
    <row r="5" spans="2:11" x14ac:dyDescent="0.25">
      <c r="B5" s="220" t="s">
        <v>84</v>
      </c>
      <c r="C5" s="221" t="s">
        <v>276</v>
      </c>
      <c r="D5" s="214" t="s">
        <v>85</v>
      </c>
      <c r="E5" s="221" t="s">
        <v>277</v>
      </c>
      <c r="F5" s="173"/>
      <c r="G5" s="173"/>
      <c r="H5" s="173"/>
      <c r="I5" s="214"/>
      <c r="J5" s="214"/>
      <c r="K5" s="219"/>
    </row>
    <row r="6" spans="2:11" x14ac:dyDescent="0.25">
      <c r="B6" s="220" t="s">
        <v>86</v>
      </c>
      <c r="C6" s="221" t="s">
        <v>278</v>
      </c>
      <c r="D6" s="214" t="s">
        <v>85</v>
      </c>
      <c r="E6" s="221" t="s">
        <v>279</v>
      </c>
      <c r="F6" s="173"/>
      <c r="G6" s="173"/>
      <c r="H6" s="173"/>
      <c r="I6" s="214"/>
      <c r="J6" s="214"/>
      <c r="K6" s="219"/>
    </row>
    <row r="7" spans="2:11" x14ac:dyDescent="0.25">
      <c r="B7" s="222"/>
      <c r="C7" s="64"/>
      <c r="D7" s="64"/>
      <c r="E7" s="64"/>
      <c r="F7" s="42"/>
      <c r="G7" s="42"/>
      <c r="H7" s="42"/>
      <c r="I7" s="64"/>
      <c r="J7" s="64"/>
      <c r="K7" s="223"/>
    </row>
    <row r="8" spans="2:11" x14ac:dyDescent="0.25">
      <c r="B8" s="79" t="s">
        <v>87</v>
      </c>
      <c r="C8" s="173"/>
      <c r="D8" s="214"/>
      <c r="E8" s="173"/>
      <c r="F8" s="173"/>
      <c r="G8" s="173"/>
      <c r="H8" s="173">
        <v>2938</v>
      </c>
      <c r="I8" s="214"/>
      <c r="J8" s="214"/>
      <c r="K8" s="219"/>
    </row>
    <row r="9" spans="2:11" x14ac:dyDescent="0.25">
      <c r="B9" s="228" t="s">
        <v>88</v>
      </c>
      <c r="C9" s="42"/>
      <c r="D9" s="64"/>
      <c r="E9" s="42"/>
      <c r="F9" s="42"/>
      <c r="G9" s="42"/>
      <c r="H9" s="42">
        <v>3126</v>
      </c>
      <c r="I9" s="64"/>
      <c r="J9" s="64"/>
      <c r="K9" s="223"/>
    </row>
    <row r="10" spans="2:11" x14ac:dyDescent="0.25">
      <c r="B10" s="79"/>
      <c r="C10" s="173"/>
      <c r="D10" s="214"/>
      <c r="E10" s="173"/>
      <c r="F10" s="173"/>
      <c r="G10" s="173"/>
      <c r="H10" s="173"/>
      <c r="I10" s="214"/>
      <c r="J10" s="214"/>
      <c r="K10" s="219"/>
    </row>
    <row r="11" spans="2:11" x14ac:dyDescent="0.25">
      <c r="B11" s="79"/>
      <c r="C11" s="173"/>
      <c r="D11" s="214"/>
      <c r="E11" s="173"/>
      <c r="F11" s="173"/>
      <c r="G11" s="42" t="s">
        <v>89</v>
      </c>
      <c r="H11" s="42"/>
      <c r="I11" s="64" t="s">
        <v>237</v>
      </c>
      <c r="J11" s="64" t="s">
        <v>224</v>
      </c>
      <c r="K11" s="229"/>
    </row>
    <row r="12" spans="2:11" x14ac:dyDescent="0.25">
      <c r="B12" s="79" t="s">
        <v>233</v>
      </c>
      <c r="C12" s="214"/>
      <c r="D12" s="173"/>
      <c r="E12" s="173"/>
      <c r="F12" s="173"/>
      <c r="G12" s="173" t="s">
        <v>114</v>
      </c>
      <c r="H12" s="173">
        <v>1928</v>
      </c>
      <c r="I12" s="230">
        <f>H12/H9</f>
        <v>0.61676263595649394</v>
      </c>
      <c r="J12" s="232">
        <f t="shared" ref="J12:J17" si="0">H12/$H$17</f>
        <v>0.46615087040618958</v>
      </c>
      <c r="K12" s="219"/>
    </row>
    <row r="13" spans="2:11" x14ac:dyDescent="0.25">
      <c r="B13" s="79" t="s">
        <v>234</v>
      </c>
      <c r="C13" s="214"/>
      <c r="D13" s="173"/>
      <c r="E13" s="173"/>
      <c r="F13" s="173"/>
      <c r="G13" s="173" t="s">
        <v>115</v>
      </c>
      <c r="H13" s="173">
        <v>594</v>
      </c>
      <c r="I13" s="230">
        <f>H13/H9</f>
        <v>0.19001919385796545</v>
      </c>
      <c r="J13" s="232">
        <f t="shared" si="0"/>
        <v>0.14361702127659576</v>
      </c>
      <c r="K13" s="219"/>
    </row>
    <row r="14" spans="2:11" x14ac:dyDescent="0.25">
      <c r="B14" s="79" t="s">
        <v>235</v>
      </c>
      <c r="C14" s="214"/>
      <c r="D14" s="173"/>
      <c r="E14" s="173"/>
      <c r="F14" s="173"/>
      <c r="G14" s="173" t="s">
        <v>116</v>
      </c>
      <c r="H14" s="173">
        <v>604</v>
      </c>
      <c r="I14" s="230">
        <f>H14/H9</f>
        <v>0.19321817018554063</v>
      </c>
      <c r="J14" s="232">
        <f t="shared" si="0"/>
        <v>0.14603481624758222</v>
      </c>
      <c r="K14" s="219"/>
    </row>
    <row r="15" spans="2:11" x14ac:dyDescent="0.25">
      <c r="B15" s="79"/>
      <c r="C15" s="173"/>
      <c r="D15" s="214"/>
      <c r="E15" s="173"/>
      <c r="F15" s="173"/>
      <c r="G15" s="173" t="s">
        <v>221</v>
      </c>
      <c r="H15" s="173">
        <f>SUM(H12:H14)</f>
        <v>3126</v>
      </c>
      <c r="I15" s="231">
        <f>SUM(I12:I14)</f>
        <v>1</v>
      </c>
      <c r="J15" s="232">
        <f t="shared" si="0"/>
        <v>0.75580270793036752</v>
      </c>
      <c r="K15" s="219"/>
    </row>
    <row r="16" spans="2:11" x14ac:dyDescent="0.25">
      <c r="B16" s="79" t="s">
        <v>236</v>
      </c>
      <c r="C16" s="173"/>
      <c r="D16" s="173"/>
      <c r="E16" s="173"/>
      <c r="F16" s="173"/>
      <c r="G16" s="173" t="s">
        <v>222</v>
      </c>
      <c r="H16" s="173">
        <f>H8-H12</f>
        <v>1010</v>
      </c>
      <c r="I16" s="214"/>
      <c r="J16" s="232">
        <f t="shared" si="0"/>
        <v>0.2441972920696325</v>
      </c>
      <c r="K16" s="219"/>
    </row>
    <row r="17" spans="2:11" ht="16.5" x14ac:dyDescent="0.3">
      <c r="B17" s="224"/>
      <c r="C17" s="173"/>
      <c r="D17" s="173"/>
      <c r="E17" s="173"/>
      <c r="F17" s="225"/>
      <c r="G17" s="173" t="s">
        <v>223</v>
      </c>
      <c r="H17" s="173">
        <f>SUM(H15:H16)</f>
        <v>4136</v>
      </c>
      <c r="I17" s="214"/>
      <c r="J17" s="232">
        <f t="shared" si="0"/>
        <v>1</v>
      </c>
      <c r="K17" s="219"/>
    </row>
    <row r="18" spans="2:11" ht="16.5" x14ac:dyDescent="0.3">
      <c r="B18" s="224"/>
      <c r="C18" s="173"/>
      <c r="D18" s="173"/>
      <c r="E18" s="173"/>
      <c r="F18" s="225"/>
      <c r="G18" s="173"/>
      <c r="H18" s="173"/>
      <c r="I18" s="214"/>
      <c r="J18" s="214"/>
      <c r="K18" s="219"/>
    </row>
    <row r="19" spans="2:11" ht="16.5" x14ac:dyDescent="0.3">
      <c r="B19" s="224"/>
      <c r="C19" s="173"/>
      <c r="D19" s="173"/>
      <c r="E19" s="173"/>
      <c r="F19" s="173"/>
      <c r="G19" s="173"/>
      <c r="H19" s="173"/>
      <c r="I19" s="214"/>
      <c r="J19" s="214"/>
      <c r="K19" s="219"/>
    </row>
    <row r="20" spans="2:11" ht="16.5" x14ac:dyDescent="0.3">
      <c r="B20" s="224"/>
      <c r="C20" s="173"/>
      <c r="D20" s="173"/>
      <c r="E20" s="173"/>
      <c r="F20" s="225"/>
      <c r="G20" s="226"/>
      <c r="H20" s="173"/>
      <c r="I20" s="214"/>
      <c r="J20" s="214"/>
      <c r="K20" s="219"/>
    </row>
    <row r="21" spans="2:11" ht="16.5" x14ac:dyDescent="0.3">
      <c r="B21" s="224"/>
      <c r="C21" s="227"/>
      <c r="D21" s="173"/>
      <c r="E21" s="225"/>
      <c r="F21" s="226"/>
      <c r="G21" s="173"/>
      <c r="H21" s="173"/>
      <c r="I21" s="214"/>
      <c r="J21" s="214"/>
      <c r="K21" s="219"/>
    </row>
    <row r="22" spans="2:11" ht="16.5" x14ac:dyDescent="0.3">
      <c r="B22" s="224"/>
      <c r="C22" s="173"/>
      <c r="D22" s="227"/>
      <c r="E22" s="226"/>
      <c r="F22" s="173"/>
      <c r="G22" s="173"/>
      <c r="H22" s="173"/>
      <c r="I22" s="214"/>
      <c r="J22" s="214"/>
      <c r="K22" s="219"/>
    </row>
    <row r="23" spans="2:11" ht="16.5" x14ac:dyDescent="0.3">
      <c r="B23" s="224"/>
      <c r="C23" s="173"/>
      <c r="D23" s="173"/>
      <c r="E23" s="173"/>
      <c r="F23" s="173"/>
      <c r="G23" s="173"/>
      <c r="H23" s="173"/>
      <c r="I23" s="214"/>
      <c r="J23" s="214"/>
      <c r="K23" s="219"/>
    </row>
    <row r="24" spans="2:11" ht="16.5" x14ac:dyDescent="0.3">
      <c r="B24" s="224"/>
      <c r="C24" s="173"/>
      <c r="D24" s="173"/>
      <c r="E24" s="173"/>
      <c r="F24" s="173"/>
      <c r="G24" s="173"/>
      <c r="H24" s="173"/>
      <c r="I24" s="214"/>
      <c r="J24" s="214"/>
      <c r="K24" s="219"/>
    </row>
    <row r="25" spans="2:11" x14ac:dyDescent="0.25">
      <c r="B25" s="79"/>
      <c r="C25" s="173"/>
      <c r="D25" s="173"/>
      <c r="E25" s="173"/>
      <c r="F25" s="173"/>
      <c r="G25" s="173"/>
      <c r="H25" s="173"/>
      <c r="I25" s="214"/>
      <c r="J25" s="214"/>
      <c r="K25" s="219"/>
    </row>
    <row r="26" spans="2:11" x14ac:dyDescent="0.25">
      <c r="B26" s="79"/>
      <c r="C26" s="173"/>
      <c r="D26" s="173"/>
      <c r="E26" s="173"/>
      <c r="F26" s="173"/>
      <c r="G26" s="173"/>
      <c r="H26" s="173"/>
      <c r="I26" s="214"/>
      <c r="J26" s="214"/>
      <c r="K26" s="219"/>
    </row>
    <row r="27" spans="2:11" x14ac:dyDescent="0.25">
      <c r="B27" s="79"/>
      <c r="C27" s="173"/>
      <c r="D27" s="173"/>
      <c r="E27" s="173"/>
      <c r="F27" s="173"/>
      <c r="G27" s="173"/>
      <c r="H27" s="173"/>
      <c r="I27" s="214"/>
      <c r="J27" s="214"/>
      <c r="K27" s="219"/>
    </row>
    <row r="28" spans="2:11" x14ac:dyDescent="0.25">
      <c r="B28" s="79"/>
      <c r="C28" s="173"/>
      <c r="D28" s="173"/>
      <c r="E28" s="173"/>
      <c r="F28" s="173"/>
      <c r="G28" s="173"/>
      <c r="H28" s="173"/>
      <c r="I28" s="214"/>
      <c r="J28" s="214"/>
      <c r="K28" s="219"/>
    </row>
    <row r="29" spans="2:11" x14ac:dyDescent="0.25">
      <c r="B29" s="79"/>
      <c r="C29" s="173"/>
      <c r="D29" s="173"/>
      <c r="E29" s="173"/>
      <c r="F29" s="173"/>
      <c r="G29" s="173"/>
      <c r="H29" s="173"/>
      <c r="I29" s="214"/>
      <c r="J29" s="214"/>
      <c r="K29" s="219"/>
    </row>
    <row r="30" spans="2:11" x14ac:dyDescent="0.25">
      <c r="B30" s="79"/>
      <c r="C30" s="173"/>
      <c r="D30" s="173"/>
      <c r="E30" s="173"/>
      <c r="F30" s="173"/>
      <c r="G30" s="173"/>
      <c r="H30" s="173"/>
      <c r="I30" s="214"/>
      <c r="J30" s="214"/>
      <c r="K30" s="219"/>
    </row>
    <row r="31" spans="2:11" x14ac:dyDescent="0.25">
      <c r="B31" s="79"/>
      <c r="C31" s="173"/>
      <c r="D31" s="173"/>
      <c r="E31" s="173"/>
      <c r="F31" s="173"/>
      <c r="G31" s="173"/>
      <c r="H31" s="173"/>
      <c r="I31" s="214"/>
      <c r="J31" s="214"/>
      <c r="K31" s="219"/>
    </row>
    <row r="32" spans="2:11" x14ac:dyDescent="0.25">
      <c r="B32" s="122"/>
      <c r="C32" s="42"/>
      <c r="D32" s="42"/>
      <c r="E32" s="42"/>
      <c r="F32" s="42"/>
      <c r="G32" s="42"/>
      <c r="H32" s="42"/>
      <c r="I32" s="64"/>
      <c r="J32" s="64"/>
      <c r="K32" s="223"/>
    </row>
  </sheetData>
  <mergeCells count="3">
    <mergeCell ref="B1:K1"/>
    <mergeCell ref="B2:K2"/>
    <mergeCell ref="B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51"/>
  <sheetViews>
    <sheetView workbookViewId="0"/>
  </sheetViews>
  <sheetFormatPr defaultRowHeight="15" x14ac:dyDescent="0.25"/>
  <cols>
    <col min="1" max="1" width="8.85546875" style="172"/>
    <col min="2" max="2" width="10.5703125" customWidth="1"/>
    <col min="3" max="3" width="13.140625" bestFit="1" customWidth="1"/>
    <col min="4" max="4" width="6.42578125" customWidth="1"/>
    <col min="5" max="5" width="14" customWidth="1"/>
    <col min="6" max="6" width="11.42578125" customWidth="1"/>
    <col min="7" max="7" width="8.140625" customWidth="1"/>
    <col min="8" max="9" width="12.5703125" customWidth="1"/>
    <col min="10" max="10" width="7.85546875" customWidth="1"/>
    <col min="11" max="11" width="8.42578125" customWidth="1"/>
    <col min="12" max="12" width="9" customWidth="1"/>
    <col min="13" max="13" width="8.42578125" customWidth="1"/>
    <col min="14" max="14" width="8.5703125" customWidth="1"/>
    <col min="15" max="15" width="15.140625" customWidth="1"/>
    <col min="16" max="16" width="11.28515625" customWidth="1"/>
    <col min="17" max="17" width="11.5703125" bestFit="1" customWidth="1"/>
  </cols>
  <sheetData>
    <row r="1" spans="2:29" s="313" customFormat="1" ht="15" customHeight="1" x14ac:dyDescent="0.3">
      <c r="B1" s="333" t="s">
        <v>58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</row>
    <row r="2" spans="2:29" s="313" customFormat="1" x14ac:dyDescent="0.25">
      <c r="B2" s="363" t="s">
        <v>232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17"/>
    </row>
    <row r="3" spans="2:29" s="313" customFormat="1" x14ac:dyDescent="0.25">
      <c r="B3" s="350" t="s">
        <v>271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17"/>
    </row>
    <row r="4" spans="2:29" x14ac:dyDescent="0.25">
      <c r="B4" s="79" t="s">
        <v>90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219"/>
    </row>
    <row r="5" spans="2:29" x14ac:dyDescent="0.25">
      <c r="B5" s="79" t="s">
        <v>107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219"/>
    </row>
    <row r="6" spans="2:29" x14ac:dyDescent="0.25">
      <c r="B6" s="79" t="s">
        <v>91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219"/>
    </row>
    <row r="7" spans="2:29" ht="15" customHeight="1" x14ac:dyDescent="0.25">
      <c r="B7" s="79" t="s">
        <v>92</v>
      </c>
      <c r="C7" s="173"/>
      <c r="D7" s="173"/>
      <c r="E7" s="173"/>
      <c r="F7" s="173"/>
      <c r="G7" s="173"/>
      <c r="H7" s="173" t="s">
        <v>284</v>
      </c>
      <c r="I7" s="173"/>
      <c r="J7" s="173"/>
      <c r="K7" s="173"/>
      <c r="L7" s="173"/>
      <c r="M7" s="173"/>
      <c r="N7" s="173"/>
      <c r="O7" s="173"/>
      <c r="P7" s="219"/>
      <c r="Q7" s="123"/>
      <c r="R7" s="123"/>
    </row>
    <row r="8" spans="2:29" ht="13.15" customHeight="1" x14ac:dyDescent="0.25">
      <c r="B8" s="79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219"/>
      <c r="Q8" s="65"/>
      <c r="R8" s="65"/>
    </row>
    <row r="9" spans="2:29" hidden="1" x14ac:dyDescent="0.25">
      <c r="B9" s="79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219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2:29" ht="28.15" customHeight="1" x14ac:dyDescent="0.25">
      <c r="B10" s="206"/>
      <c r="C10" s="368" t="s">
        <v>269</v>
      </c>
      <c r="D10" s="369"/>
      <c r="E10" s="370"/>
      <c r="F10" s="368" t="s">
        <v>270</v>
      </c>
      <c r="G10" s="369"/>
      <c r="H10" s="370"/>
      <c r="I10" s="368" t="s">
        <v>99</v>
      </c>
      <c r="J10" s="369"/>
      <c r="K10" s="370"/>
      <c r="L10" s="368" t="s">
        <v>100</v>
      </c>
      <c r="M10" s="369"/>
      <c r="N10" s="370"/>
      <c r="O10" s="142" t="s">
        <v>60</v>
      </c>
      <c r="P10" s="251" t="s">
        <v>216</v>
      </c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2:29" x14ac:dyDescent="0.25">
      <c r="B11" s="144" t="s">
        <v>93</v>
      </c>
      <c r="C11" s="158">
        <v>19010</v>
      </c>
      <c r="D11" s="145">
        <v>399</v>
      </c>
      <c r="E11" s="146">
        <f t="shared" ref="E11:E16" si="0">C11/D11</f>
        <v>47.644110275689222</v>
      </c>
      <c r="F11" s="147">
        <v>1859.05</v>
      </c>
      <c r="G11" s="145">
        <v>47</v>
      </c>
      <c r="H11" s="146">
        <f t="shared" ref="H11:H15" si="1">F11/G11</f>
        <v>39.554255319148936</v>
      </c>
      <c r="I11" s="144">
        <v>54</v>
      </c>
      <c r="J11" s="148">
        <v>3</v>
      </c>
      <c r="K11" s="205">
        <f>I11/J11</f>
        <v>18</v>
      </c>
      <c r="L11" s="144">
        <v>27</v>
      </c>
      <c r="M11" s="148">
        <v>1</v>
      </c>
      <c r="N11" s="205">
        <f>L11/J11</f>
        <v>9</v>
      </c>
      <c r="O11" s="141"/>
      <c r="P11" s="12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2:29" x14ac:dyDescent="0.25">
      <c r="B12" s="144" t="s">
        <v>94</v>
      </c>
      <c r="C12" s="158">
        <v>100489</v>
      </c>
      <c r="D12" s="145">
        <v>328</v>
      </c>
      <c r="E12" s="146">
        <f t="shared" si="0"/>
        <v>306.3689024390244</v>
      </c>
      <c r="F12" s="147">
        <v>115756</v>
      </c>
      <c r="G12" s="145">
        <v>390</v>
      </c>
      <c r="H12" s="146">
        <f t="shared" si="1"/>
        <v>296.81025641025639</v>
      </c>
      <c r="I12" s="144">
        <v>17336</v>
      </c>
      <c r="J12" s="148">
        <v>303</v>
      </c>
      <c r="K12" s="205">
        <f>I12/J12</f>
        <v>57.214521452145213</v>
      </c>
      <c r="L12" s="144">
        <v>227</v>
      </c>
      <c r="M12" s="148">
        <v>333</v>
      </c>
      <c r="N12" s="205">
        <f>L12/J12</f>
        <v>0.74917491749174914</v>
      </c>
      <c r="O12" s="141"/>
      <c r="P12" s="12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2:29" x14ac:dyDescent="0.25">
      <c r="B13" s="144" t="s">
        <v>95</v>
      </c>
      <c r="C13" s="158">
        <v>299856</v>
      </c>
      <c r="D13" s="145">
        <v>2555</v>
      </c>
      <c r="E13" s="146">
        <f t="shared" si="0"/>
        <v>117.36046966731898</v>
      </c>
      <c r="F13" s="147">
        <v>306570.59000000003</v>
      </c>
      <c r="G13" s="145">
        <v>1985</v>
      </c>
      <c r="H13" s="146">
        <f t="shared" si="1"/>
        <v>154.44362216624685</v>
      </c>
      <c r="I13" s="144">
        <v>12203</v>
      </c>
      <c r="J13" s="148">
        <v>824</v>
      </c>
      <c r="K13" s="205">
        <f>I13/J13</f>
        <v>14.809466019417476</v>
      </c>
      <c r="L13" s="144">
        <v>1854</v>
      </c>
      <c r="M13" s="148">
        <v>799</v>
      </c>
      <c r="N13" s="205">
        <f>L13/J13</f>
        <v>2.25</v>
      </c>
      <c r="O13" s="141"/>
      <c r="P13" s="12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2:29" x14ac:dyDescent="0.25">
      <c r="B14" s="144" t="s">
        <v>97</v>
      </c>
      <c r="C14" s="158">
        <v>5305</v>
      </c>
      <c r="D14" s="145">
        <v>60</v>
      </c>
      <c r="E14" s="146">
        <f t="shared" si="0"/>
        <v>88.416666666666671</v>
      </c>
      <c r="F14" s="147">
        <v>609</v>
      </c>
      <c r="G14" s="145">
        <v>55</v>
      </c>
      <c r="H14" s="146">
        <f t="shared" si="1"/>
        <v>11.072727272727272</v>
      </c>
      <c r="I14" s="144">
        <v>0</v>
      </c>
      <c r="J14" s="148">
        <v>0</v>
      </c>
      <c r="K14" s="205">
        <v>0</v>
      </c>
      <c r="L14" s="144">
        <v>58</v>
      </c>
      <c r="M14" s="148">
        <v>2</v>
      </c>
      <c r="N14" s="205">
        <v>29</v>
      </c>
      <c r="O14" s="141"/>
      <c r="P14" s="12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2:29" ht="15" customHeight="1" x14ac:dyDescent="0.25">
      <c r="B15" s="144" t="s">
        <v>96</v>
      </c>
      <c r="C15" s="158">
        <v>60</v>
      </c>
      <c r="D15" s="145">
        <v>60</v>
      </c>
      <c r="E15" s="146">
        <f t="shared" si="0"/>
        <v>1</v>
      </c>
      <c r="F15" s="147">
        <v>58.32</v>
      </c>
      <c r="G15" s="145">
        <v>100</v>
      </c>
      <c r="H15" s="146">
        <f t="shared" si="1"/>
        <v>0.58320000000000005</v>
      </c>
      <c r="I15" s="144">
        <v>0</v>
      </c>
      <c r="J15" s="148">
        <v>0</v>
      </c>
      <c r="K15" s="149">
        <v>0</v>
      </c>
      <c r="L15" s="144"/>
      <c r="M15" s="148"/>
      <c r="N15" s="149"/>
      <c r="O15" s="141"/>
      <c r="P15" s="12"/>
      <c r="Q15" s="367"/>
      <c r="R15" s="367"/>
      <c r="S15" s="367"/>
      <c r="T15" s="366"/>
      <c r="U15" s="366"/>
      <c r="V15" s="366"/>
      <c r="W15" s="67"/>
      <c r="X15" s="67"/>
      <c r="Y15" s="67"/>
      <c r="Z15" s="67"/>
      <c r="AA15" s="67"/>
      <c r="AB15" s="67"/>
      <c r="AC15" s="67"/>
    </row>
    <row r="16" spans="2:29" x14ac:dyDescent="0.25">
      <c r="B16" s="253"/>
      <c r="C16" s="152">
        <f>SUM(C11:C15)</f>
        <v>424720</v>
      </c>
      <c r="D16" s="150">
        <f>SUM(D11:D15)</f>
        <v>3402</v>
      </c>
      <c r="E16" s="151">
        <f t="shared" si="0"/>
        <v>124.84420928865373</v>
      </c>
      <c r="F16" s="152">
        <f>SUM(F11:F15)</f>
        <v>424852.96</v>
      </c>
      <c r="G16" s="150">
        <f>SUM(G11:G15)</f>
        <v>2577</v>
      </c>
      <c r="H16" s="153">
        <f>F16/G16</f>
        <v>164.86339154055105</v>
      </c>
      <c r="I16" s="152">
        <f>SUM(I11:I15)</f>
        <v>29593</v>
      </c>
      <c r="J16" s="154">
        <f>SUM(J11:J15)</f>
        <v>1130</v>
      </c>
      <c r="K16" s="153">
        <f>I16/J16</f>
        <v>26.188495575221239</v>
      </c>
      <c r="L16" s="152">
        <f>SUM(L11:L15)</f>
        <v>2166</v>
      </c>
      <c r="M16" s="154">
        <f>SUM(M11:M15)</f>
        <v>1135</v>
      </c>
      <c r="N16" s="153">
        <f>L16/M16</f>
        <v>1.9083700440528635</v>
      </c>
      <c r="O16" s="143">
        <f>C16 + F16+I16+L16</f>
        <v>881331.96</v>
      </c>
      <c r="P16" s="204">
        <f>D16+G16+J16+M16</f>
        <v>8244</v>
      </c>
      <c r="Q16" s="67"/>
      <c r="R16" s="67"/>
      <c r="S16" s="67"/>
      <c r="T16" s="66"/>
      <c r="U16" s="66"/>
      <c r="V16" s="66"/>
      <c r="W16" s="67"/>
      <c r="X16" s="67"/>
      <c r="Y16" s="67"/>
      <c r="Z16" s="67"/>
      <c r="AA16" s="67"/>
      <c r="AB16" s="67"/>
      <c r="AC16" s="67"/>
    </row>
    <row r="17" spans="2:39" x14ac:dyDescent="0.25">
      <c r="I17" s="252"/>
      <c r="O17" s="78"/>
      <c r="P17" s="45"/>
      <c r="Q17" s="67"/>
      <c r="R17" s="67"/>
      <c r="S17" s="67"/>
      <c r="T17" s="66"/>
      <c r="U17" s="66"/>
      <c r="V17" s="66"/>
      <c r="W17" s="67"/>
      <c r="X17" s="67"/>
      <c r="Y17" s="67"/>
      <c r="Z17" s="67"/>
      <c r="AA17" s="67"/>
      <c r="AB17" s="67"/>
      <c r="AC17" s="67"/>
    </row>
    <row r="18" spans="2:39" x14ac:dyDescent="0.25">
      <c r="O18" s="85"/>
      <c r="P18" s="67"/>
      <c r="Q18" s="67"/>
      <c r="R18" s="67"/>
      <c r="S18" s="67"/>
      <c r="T18" s="66"/>
      <c r="U18" s="66"/>
      <c r="V18" s="66"/>
      <c r="W18" s="67"/>
      <c r="X18" s="67"/>
      <c r="Y18" s="67"/>
      <c r="Z18" s="69"/>
      <c r="AA18" s="67"/>
      <c r="AB18" s="67"/>
      <c r="AC18" s="67"/>
    </row>
    <row r="19" spans="2:39" x14ac:dyDescent="0.25">
      <c r="B19" s="107"/>
      <c r="C19" s="107"/>
      <c r="D19" s="107"/>
      <c r="E19" s="107"/>
      <c r="F19" s="16"/>
      <c r="G19" s="16"/>
      <c r="Q19" s="67"/>
      <c r="R19" s="67"/>
      <c r="S19" s="67"/>
      <c r="T19" s="66"/>
      <c r="U19" s="66"/>
      <c r="V19" s="66"/>
      <c r="W19" s="67"/>
      <c r="X19" s="67"/>
      <c r="Y19" s="67"/>
      <c r="Z19" s="67"/>
      <c r="AA19" s="67"/>
      <c r="AB19" s="67"/>
      <c r="AC19" s="67"/>
    </row>
    <row r="20" spans="2:39" x14ac:dyDescent="0.25">
      <c r="B20" s="155"/>
      <c r="C20" s="16"/>
      <c r="D20" s="16"/>
      <c r="E20" s="16"/>
      <c r="F20" s="16"/>
      <c r="G20" s="16"/>
      <c r="Q20" s="67"/>
      <c r="R20" s="67"/>
      <c r="S20" s="67"/>
      <c r="T20" s="66"/>
      <c r="U20" s="66"/>
      <c r="V20" s="66"/>
      <c r="W20" s="67"/>
      <c r="X20" s="67"/>
      <c r="Y20" s="67"/>
      <c r="Z20" s="75"/>
      <c r="AA20" s="67"/>
      <c r="AB20" s="67"/>
      <c r="AC20" s="67"/>
    </row>
    <row r="21" spans="2:39" x14ac:dyDescent="0.25">
      <c r="B21" s="16"/>
      <c r="C21" s="16"/>
      <c r="D21" s="16"/>
      <c r="E21" s="16"/>
      <c r="F21" s="16"/>
      <c r="G21" s="16"/>
      <c r="Q21" s="67"/>
      <c r="R21" s="67"/>
      <c r="S21" s="67"/>
      <c r="T21" s="66"/>
      <c r="U21" s="66"/>
      <c r="V21" s="66"/>
      <c r="W21" s="67"/>
      <c r="X21" s="67"/>
      <c r="Y21" s="67"/>
      <c r="Z21" s="67"/>
      <c r="AA21" s="67"/>
      <c r="AB21" s="67"/>
      <c r="AC21" s="67"/>
    </row>
    <row r="22" spans="2:39" x14ac:dyDescent="0.25">
      <c r="B22" s="16"/>
      <c r="C22" s="16"/>
      <c r="D22" s="16"/>
      <c r="E22" s="16"/>
      <c r="F22" s="16"/>
      <c r="G22" s="16"/>
      <c r="Q22" s="76"/>
      <c r="R22" s="67"/>
      <c r="S22" s="77"/>
      <c r="T22" s="66"/>
      <c r="U22" s="66"/>
      <c r="V22" s="78"/>
      <c r="W22" s="67"/>
      <c r="X22" s="67"/>
      <c r="Y22" s="67"/>
      <c r="Z22" s="67"/>
      <c r="AA22" s="67"/>
      <c r="AB22" s="67"/>
      <c r="AC22" s="67"/>
    </row>
    <row r="23" spans="2:39" x14ac:dyDescent="0.25">
      <c r="B23" s="16"/>
      <c r="C23" s="16"/>
      <c r="D23" s="16"/>
      <c r="E23" s="16"/>
      <c r="F23" s="16"/>
      <c r="G23" s="16"/>
      <c r="Q23" s="67"/>
      <c r="R23" s="67"/>
      <c r="S23" s="67"/>
      <c r="T23" s="67"/>
      <c r="U23" s="67"/>
      <c r="V23" s="78"/>
      <c r="W23" s="67"/>
      <c r="X23" s="67"/>
      <c r="Y23" s="67"/>
      <c r="Z23" s="67"/>
      <c r="AA23" s="67"/>
      <c r="AB23" s="67"/>
      <c r="AC23" s="67"/>
    </row>
    <row r="24" spans="2:39" x14ac:dyDescent="0.25">
      <c r="B24" s="16"/>
      <c r="C24" s="16"/>
      <c r="D24" s="16"/>
      <c r="E24" s="156"/>
      <c r="F24" s="156"/>
      <c r="G24" s="156"/>
      <c r="V24" s="66"/>
      <c r="W24" s="67"/>
    </row>
    <row r="25" spans="2:39" x14ac:dyDescent="0.25">
      <c r="B25" s="16"/>
      <c r="C25" s="16"/>
      <c r="D25" s="16"/>
      <c r="E25" s="117"/>
      <c r="F25" s="16"/>
      <c r="G25" s="16"/>
    </row>
    <row r="26" spans="2:39" x14ac:dyDescent="0.25">
      <c r="B26" s="16"/>
      <c r="C26" s="16"/>
      <c r="D26" s="16"/>
      <c r="E26" s="117"/>
      <c r="F26" s="16"/>
      <c r="G26" s="16"/>
    </row>
    <row r="27" spans="2:39" x14ac:dyDescent="0.25">
      <c r="B27" s="16"/>
      <c r="C27" s="16"/>
      <c r="D27" s="16"/>
      <c r="E27" s="117"/>
      <c r="F27" s="16"/>
      <c r="G27" s="16"/>
    </row>
    <row r="28" spans="2:39" x14ac:dyDescent="0.25">
      <c r="B28" s="16"/>
      <c r="C28" s="16"/>
      <c r="D28" s="16"/>
      <c r="E28" s="117"/>
      <c r="F28" s="16"/>
      <c r="G28" s="16"/>
      <c r="AI28" s="45">
        <f>SUM(T16:T22)</f>
        <v>0</v>
      </c>
      <c r="AM28">
        <v>1381459</v>
      </c>
    </row>
    <row r="29" spans="2:39" x14ac:dyDescent="0.25">
      <c r="B29" s="16"/>
      <c r="C29" s="16"/>
      <c r="D29" s="16"/>
      <c r="E29" s="117"/>
      <c r="F29" s="16"/>
      <c r="G29" s="16"/>
      <c r="I29" s="41"/>
    </row>
    <row r="30" spans="2:39" x14ac:dyDescent="0.25">
      <c r="B30" s="16"/>
      <c r="C30" s="16"/>
      <c r="D30" s="16"/>
      <c r="E30" s="117"/>
      <c r="F30" s="16"/>
      <c r="G30" s="16"/>
    </row>
    <row r="31" spans="2:39" x14ac:dyDescent="0.25">
      <c r="B31" s="16"/>
      <c r="C31" s="16"/>
      <c r="D31" s="16"/>
      <c r="E31" s="117"/>
      <c r="F31" s="16"/>
      <c r="G31" s="16"/>
    </row>
    <row r="32" spans="2:39" x14ac:dyDescent="0.25">
      <c r="B32" s="16"/>
      <c r="C32" s="16"/>
      <c r="D32" s="16"/>
      <c r="E32" s="117"/>
      <c r="F32" s="16"/>
      <c r="G32" s="16"/>
    </row>
    <row r="33" spans="2:9" x14ac:dyDescent="0.25">
      <c r="B33" s="16"/>
      <c r="C33" s="16"/>
      <c r="D33" s="16"/>
      <c r="E33" s="117"/>
      <c r="F33" s="16"/>
      <c r="G33" s="16"/>
    </row>
    <row r="34" spans="2:9" x14ac:dyDescent="0.25">
      <c r="B34" s="16"/>
      <c r="C34" s="16"/>
      <c r="D34" s="16"/>
      <c r="E34" s="117"/>
      <c r="F34" s="16"/>
      <c r="G34" s="16"/>
    </row>
    <row r="35" spans="2:9" x14ac:dyDescent="0.25">
      <c r="B35" s="16"/>
      <c r="C35" s="16"/>
      <c r="D35" s="16"/>
      <c r="E35" s="117"/>
      <c r="F35" s="16"/>
      <c r="G35" s="16"/>
      <c r="I35" s="50"/>
    </row>
    <row r="36" spans="2:9" x14ac:dyDescent="0.25">
      <c r="B36" s="16"/>
      <c r="C36" s="16"/>
      <c r="D36" s="16"/>
      <c r="E36" s="117"/>
      <c r="F36" s="16"/>
      <c r="G36" s="16"/>
      <c r="I36" s="50"/>
    </row>
    <row r="37" spans="2:9" x14ac:dyDescent="0.25">
      <c r="B37" s="16"/>
      <c r="C37" s="16"/>
      <c r="D37" s="16"/>
      <c r="E37" s="117"/>
      <c r="F37" s="16"/>
      <c r="G37" s="16"/>
    </row>
    <row r="38" spans="2:9" x14ac:dyDescent="0.25">
      <c r="B38" s="16"/>
      <c r="C38" s="16"/>
      <c r="D38" s="16"/>
      <c r="E38" s="117"/>
      <c r="F38" s="16"/>
      <c r="G38" s="16"/>
      <c r="I38" s="50"/>
    </row>
    <row r="39" spans="2:9" x14ac:dyDescent="0.25">
      <c r="B39" s="16"/>
      <c r="C39" s="16"/>
      <c r="D39" s="16"/>
      <c r="E39" s="117"/>
      <c r="F39" s="16"/>
      <c r="G39" s="16"/>
    </row>
    <row r="40" spans="2:9" x14ac:dyDescent="0.25">
      <c r="B40" s="16"/>
      <c r="C40" s="16"/>
      <c r="D40" s="16"/>
      <c r="E40" s="117"/>
      <c r="F40" s="16"/>
      <c r="G40" s="16"/>
    </row>
    <row r="41" spans="2:9" x14ac:dyDescent="0.25">
      <c r="B41" s="16"/>
      <c r="C41" s="16"/>
      <c r="D41" s="16"/>
      <c r="E41" s="117"/>
      <c r="F41" s="16"/>
      <c r="G41" s="16"/>
    </row>
    <row r="42" spans="2:9" x14ac:dyDescent="0.25">
      <c r="B42" s="16"/>
      <c r="C42" s="16"/>
      <c r="D42" s="16"/>
      <c r="E42" s="117"/>
      <c r="F42" s="16"/>
      <c r="G42" s="16"/>
      <c r="I42" s="50"/>
    </row>
    <row r="43" spans="2:9" x14ac:dyDescent="0.25">
      <c r="B43" s="16"/>
      <c r="C43" s="16"/>
      <c r="D43" s="16"/>
      <c r="E43" s="117"/>
      <c r="F43" s="16"/>
      <c r="G43" s="16"/>
      <c r="I43" s="50"/>
    </row>
    <row r="44" spans="2:9" x14ac:dyDescent="0.25">
      <c r="B44" s="16"/>
      <c r="C44" s="16"/>
      <c r="D44" s="16"/>
      <c r="E44" s="117"/>
      <c r="F44" s="16"/>
      <c r="G44" s="16"/>
      <c r="I44" s="50"/>
    </row>
    <row r="45" spans="2:9" x14ac:dyDescent="0.25">
      <c r="B45" s="16"/>
      <c r="C45" s="16"/>
      <c r="D45" s="16"/>
      <c r="E45" s="117"/>
      <c r="F45" s="16"/>
      <c r="G45" s="16"/>
      <c r="I45" s="50"/>
    </row>
    <row r="46" spans="2:9" x14ac:dyDescent="0.25">
      <c r="B46" s="16"/>
      <c r="C46" s="16"/>
      <c r="D46" s="16"/>
      <c r="E46" s="117"/>
      <c r="F46" s="16"/>
      <c r="G46" s="16"/>
    </row>
    <row r="47" spans="2:9" x14ac:dyDescent="0.25">
      <c r="B47" s="16"/>
      <c r="C47" s="16"/>
      <c r="D47" s="16"/>
      <c r="E47" s="117"/>
      <c r="F47" s="16"/>
      <c r="G47" s="16"/>
    </row>
    <row r="48" spans="2:9" x14ac:dyDescent="0.25">
      <c r="B48" s="16"/>
      <c r="C48" s="16"/>
      <c r="D48" s="16"/>
      <c r="E48" s="16"/>
      <c r="F48" s="16"/>
      <c r="G48" s="16"/>
      <c r="I48" s="41"/>
    </row>
    <row r="49" spans="2:7" x14ac:dyDescent="0.25">
      <c r="B49" s="16"/>
      <c r="C49" s="16"/>
      <c r="D49" s="16"/>
      <c r="E49" s="157"/>
      <c r="F49" s="74"/>
      <c r="G49" s="16"/>
    </row>
    <row r="51" spans="2:7" x14ac:dyDescent="0.25">
      <c r="E51" s="85"/>
    </row>
  </sheetData>
  <mergeCells count="9">
    <mergeCell ref="B1:P1"/>
    <mergeCell ref="B2:O2"/>
    <mergeCell ref="B3:O3"/>
    <mergeCell ref="T15:V15"/>
    <mergeCell ref="Q15:S15"/>
    <mergeCell ref="C10:E10"/>
    <mergeCell ref="F10:H10"/>
    <mergeCell ref="I10:K10"/>
    <mergeCell ref="L10:N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Statmt Fin Pos end yr 20xx</vt:lpstr>
      <vt:lpstr>Income Statement 20xw.20xx</vt:lpstr>
      <vt:lpstr>CostOfGoodsSold(COGS)20xw.20xx</vt:lpstr>
      <vt:lpstr>AgedReceiv's&amp;Trans'nRep20xw.20x</vt:lpstr>
      <vt:lpstr>ServiceReport(Income)20xw.20xx</vt:lpstr>
      <vt:lpstr>ClientRetentionAnal's 20xw.20xx</vt:lpstr>
      <vt:lpstr>SpeciesIncomeReport20xw.20xx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a1216407</dc:creator>
  <cp:lastModifiedBy>Adele Mander Feakes</cp:lastModifiedBy>
  <cp:lastPrinted>2017-09-22T09:53:10Z</cp:lastPrinted>
  <dcterms:created xsi:type="dcterms:W3CDTF">2012-03-25T03:37:24Z</dcterms:created>
  <dcterms:modified xsi:type="dcterms:W3CDTF">2017-09-27T07:00:32Z</dcterms:modified>
</cp:coreProperties>
</file>